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userName="admin" algorithmName="SHA-512" hashValue="R8Dn5g2vOtHBdv28rWtiPF28pctBofnRBLZCMrsWoRXhecdbRPOmG8VvkbfNa4KrJmdQb0REwHGw8cu+G4mOeg==" saltValue="SyHKE/1qmS2ONuA4IcpK+w==" spinCount="100000"/>
  <workbookPr codeName="ThisWorkbook" defaultThemeVersion="124226"/>
  <mc:AlternateContent xmlns:mc="http://schemas.openxmlformats.org/markup-compatibility/2006">
    <mc:Choice Requires="x15">
      <x15ac:absPath xmlns:x15ac="http://schemas.microsoft.com/office/spreadsheetml/2010/11/ac" url="C:\PPDO FILES\FDPP\2nd Quarter 2025 V3\PBO\"/>
    </mc:Choice>
  </mc:AlternateContent>
  <workbookProtection workbookAlgorithmName="SHA-512" workbookHashValue="BqxSPuVnHP0pHtlFZDNl/Zu8YFIfF/VuKB/MVuSMfDowq5yvlRApLSk+bIb6TDBihdkdKHLD8j4TKvt1X2Ru2w==" workbookSaltValue="oXz5vk6C7UHCLD9Txt0+yw==" workbookSpinCount="100000" lockStructure="1"/>
  <bookViews>
    <workbookView xWindow="0" yWindow="0" windowWidth="24000" windowHeight="8910"/>
  </bookViews>
  <sheets>
    <sheet name="wo sign" sheetId="15" r:id="rId1"/>
    <sheet name="SUMM" sheetId="14" r:id="rId2"/>
  </sheets>
  <calcPr calcId="191029"/>
</workbook>
</file>

<file path=xl/calcChain.xml><?xml version="1.0" encoding="utf-8"?>
<calcChain xmlns="http://schemas.openxmlformats.org/spreadsheetml/2006/main">
  <c r="K254" i="15" l="1"/>
  <c r="G37" i="15" l="1"/>
  <c r="K226" i="15" l="1"/>
  <c r="G315" i="15" l="1"/>
  <c r="G311" i="15"/>
  <c r="G307" i="15"/>
  <c r="G297" i="15"/>
  <c r="G292" i="15"/>
  <c r="G316" i="15" l="1"/>
  <c r="K278" i="15"/>
  <c r="G278" i="15"/>
  <c r="J277" i="15"/>
  <c r="J276" i="15"/>
  <c r="J275" i="15"/>
  <c r="J274" i="15"/>
  <c r="J273" i="15"/>
  <c r="K270" i="15"/>
  <c r="G270" i="15"/>
  <c r="J269" i="15"/>
  <c r="K266" i="15"/>
  <c r="G266" i="15"/>
  <c r="J265" i="15"/>
  <c r="J264" i="15"/>
  <c r="J263" i="15"/>
  <c r="J262" i="15"/>
  <c r="K259" i="15"/>
  <c r="G259" i="15"/>
  <c r="J258" i="15"/>
  <c r="J257" i="15"/>
  <c r="G254" i="15"/>
  <c r="J253" i="15"/>
  <c r="J252" i="15"/>
  <c r="K249" i="15"/>
  <c r="G249" i="15"/>
  <c r="J249" i="15" s="1"/>
  <c r="J248" i="15"/>
  <c r="K245" i="15"/>
  <c r="G245" i="15"/>
  <c r="J244" i="15"/>
  <c r="J243" i="15"/>
  <c r="J242" i="15"/>
  <c r="J241" i="15"/>
  <c r="J240" i="15"/>
  <c r="J239" i="15"/>
  <c r="J238" i="15"/>
  <c r="J237" i="15"/>
  <c r="J236" i="15"/>
  <c r="J235" i="15"/>
  <c r="J234" i="15"/>
  <c r="J233" i="15"/>
  <c r="J232" i="15"/>
  <c r="J231" i="15"/>
  <c r="J230" i="15"/>
  <c r="J229" i="15"/>
  <c r="G226" i="15"/>
  <c r="J225" i="15"/>
  <c r="J224"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0" i="15"/>
  <c r="K139" i="15"/>
  <c r="J139" i="15" s="1"/>
  <c r="K138" i="15"/>
  <c r="J138" i="15" s="1"/>
  <c r="K137" i="15"/>
  <c r="J137" i="15" s="1"/>
  <c r="K136" i="15"/>
  <c r="J136" i="15" s="1"/>
  <c r="K135" i="15"/>
  <c r="J135" i="15" s="1"/>
  <c r="K134" i="15"/>
  <c r="J134" i="15" s="1"/>
  <c r="K133" i="15"/>
  <c r="J133" i="15" s="1"/>
  <c r="K132" i="15"/>
  <c r="J132" i="15" s="1"/>
  <c r="K131" i="15"/>
  <c r="J131" i="15" s="1"/>
  <c r="K130" i="15"/>
  <c r="J130" i="15" s="1"/>
  <c r="K129" i="15"/>
  <c r="J129" i="15" s="1"/>
  <c r="K128" i="15"/>
  <c r="J128" i="15" s="1"/>
  <c r="K127" i="15"/>
  <c r="J127" i="15" s="1"/>
  <c r="K126" i="15"/>
  <c r="J126" i="15" s="1"/>
  <c r="K125" i="15"/>
  <c r="J125" i="15" s="1"/>
  <c r="K124" i="15"/>
  <c r="J124" i="15" s="1"/>
  <c r="K123" i="15"/>
  <c r="J123" i="15" s="1"/>
  <c r="K122" i="15"/>
  <c r="J122" i="15" s="1"/>
  <c r="K121" i="15"/>
  <c r="J121" i="15" s="1"/>
  <c r="K120" i="15"/>
  <c r="J120" i="15" s="1"/>
  <c r="K119" i="15"/>
  <c r="J119" i="15" s="1"/>
  <c r="K118" i="15"/>
  <c r="J118" i="15" s="1"/>
  <c r="K117" i="15"/>
  <c r="J117" i="15" s="1"/>
  <c r="K116" i="15"/>
  <c r="J116" i="15" s="1"/>
  <c r="K115" i="15"/>
  <c r="J115" i="15" s="1"/>
  <c r="K114" i="15"/>
  <c r="J114" i="15" s="1"/>
  <c r="K113" i="15"/>
  <c r="J113" i="15" s="1"/>
  <c r="K112" i="15"/>
  <c r="J112" i="15" s="1"/>
  <c r="K111" i="15"/>
  <c r="J111" i="15" s="1"/>
  <c r="K110" i="15"/>
  <c r="J110" i="15" s="1"/>
  <c r="K109" i="15"/>
  <c r="J109" i="15" s="1"/>
  <c r="K108" i="15"/>
  <c r="J108" i="15" s="1"/>
  <c r="K107" i="15"/>
  <c r="J107" i="15" s="1"/>
  <c r="K106" i="15"/>
  <c r="J106" i="15" s="1"/>
  <c r="K105" i="15"/>
  <c r="J105" i="15"/>
  <c r="K104" i="15"/>
  <c r="J104" i="15" s="1"/>
  <c r="K103" i="15"/>
  <c r="J103" i="15" s="1"/>
  <c r="K102" i="15"/>
  <c r="J102" i="15" s="1"/>
  <c r="K101" i="15"/>
  <c r="J101" i="15" s="1"/>
  <c r="K100" i="15"/>
  <c r="J100" i="15" s="1"/>
  <c r="K99" i="15"/>
  <c r="J99" i="15" s="1"/>
  <c r="K98" i="15"/>
  <c r="J98" i="15" s="1"/>
  <c r="K97" i="15"/>
  <c r="J97" i="15" s="1"/>
  <c r="K96" i="15"/>
  <c r="J96" i="15" s="1"/>
  <c r="K95" i="15"/>
  <c r="J95" i="15" s="1"/>
  <c r="K94" i="15"/>
  <c r="J94" i="15" s="1"/>
  <c r="K93" i="15"/>
  <c r="J93" i="15" s="1"/>
  <c r="K92" i="15"/>
  <c r="J92" i="15" s="1"/>
  <c r="K91" i="15"/>
  <c r="J91" i="15" s="1"/>
  <c r="K90" i="15"/>
  <c r="J90" i="15" s="1"/>
  <c r="K89" i="15"/>
  <c r="J89" i="15" s="1"/>
  <c r="K88" i="15"/>
  <c r="J88" i="15" s="1"/>
  <c r="K87" i="15"/>
  <c r="J87" i="15" s="1"/>
  <c r="K86" i="15"/>
  <c r="J86" i="15" s="1"/>
  <c r="K85" i="15"/>
  <c r="J85" i="15" s="1"/>
  <c r="K84" i="15"/>
  <c r="J84" i="15" s="1"/>
  <c r="K83" i="15"/>
  <c r="J83" i="15" s="1"/>
  <c r="K82" i="15"/>
  <c r="J82" i="15" s="1"/>
  <c r="K81" i="15"/>
  <c r="J81" i="15" s="1"/>
  <c r="K80" i="15"/>
  <c r="J80" i="15" s="1"/>
  <c r="K79" i="15"/>
  <c r="J79" i="15" s="1"/>
  <c r="K78" i="15"/>
  <c r="J78" i="15" s="1"/>
  <c r="K77" i="15"/>
  <c r="J77" i="15" s="1"/>
  <c r="K76" i="15"/>
  <c r="J76" i="15" s="1"/>
  <c r="K75" i="15"/>
  <c r="J75" i="15" s="1"/>
  <c r="K74" i="15"/>
  <c r="J74" i="15" s="1"/>
  <c r="K73" i="15"/>
  <c r="J73" i="15" s="1"/>
  <c r="K72" i="15"/>
  <c r="J72" i="15" s="1"/>
  <c r="K71" i="15"/>
  <c r="J71" i="15" s="1"/>
  <c r="K70" i="15"/>
  <c r="J70" i="15" s="1"/>
  <c r="K69" i="15"/>
  <c r="J69" i="15" s="1"/>
  <c r="K68" i="15"/>
  <c r="J68" i="15" s="1"/>
  <c r="K67" i="15"/>
  <c r="J67" i="15" s="1"/>
  <c r="K66" i="15"/>
  <c r="J66" i="15" s="1"/>
  <c r="K65" i="15"/>
  <c r="J65" i="15" s="1"/>
  <c r="K64" i="15"/>
  <c r="J64" i="15" s="1"/>
  <c r="K63" i="15"/>
  <c r="J63" i="15" s="1"/>
  <c r="K59" i="15"/>
  <c r="G59" i="15"/>
  <c r="J58" i="15"/>
  <c r="J57" i="15"/>
  <c r="J56" i="15"/>
  <c r="J55" i="15"/>
  <c r="J54" i="15"/>
  <c r="K51" i="15"/>
  <c r="G51" i="15"/>
  <c r="J50" i="15"/>
  <c r="J49" i="15"/>
  <c r="K46" i="15"/>
  <c r="G46" i="15"/>
  <c r="J45" i="15"/>
  <c r="J44" i="15"/>
  <c r="J43" i="15"/>
  <c r="J42" i="15"/>
  <c r="J41" i="15"/>
  <c r="K37" i="15"/>
  <c r="J36" i="15"/>
  <c r="J35" i="15"/>
  <c r="K31" i="15"/>
  <c r="G31" i="15"/>
  <c r="J30" i="15"/>
  <c r="J29" i="15"/>
  <c r="J28" i="15"/>
  <c r="J27" i="15"/>
  <c r="K24" i="15"/>
  <c r="G24" i="15"/>
  <c r="J23" i="15"/>
  <c r="J22" i="15"/>
  <c r="J21" i="15"/>
  <c r="J20" i="15"/>
  <c r="J19" i="15"/>
  <c r="K14" i="15"/>
  <c r="G14" i="15"/>
  <c r="J13" i="15"/>
  <c r="J12" i="15"/>
  <c r="J254" i="15" l="1"/>
  <c r="K140" i="15"/>
  <c r="G220" i="15"/>
  <c r="G280" i="15" s="1"/>
  <c r="G317" i="15" s="1"/>
  <c r="J162" i="14" l="1"/>
  <c r="K219" i="15" s="1"/>
  <c r="J219" i="15" s="1"/>
  <c r="D164" i="14" l="1"/>
  <c r="F164" i="14" s="1"/>
  <c r="F165" i="14" l="1"/>
  <c r="J161" i="14"/>
  <c r="K218" i="15" s="1"/>
  <c r="J218" i="15" s="1"/>
  <c r="F161" i="14"/>
  <c r="J160" i="14"/>
  <c r="K217" i="15" s="1"/>
  <c r="J217" i="15" s="1"/>
  <c r="F160" i="14"/>
  <c r="J159" i="14"/>
  <c r="K216" i="15" s="1"/>
  <c r="J216" i="15" s="1"/>
  <c r="F159" i="14"/>
  <c r="J158" i="14"/>
  <c r="K215" i="15" s="1"/>
  <c r="J215" i="15" s="1"/>
  <c r="F158" i="14"/>
  <c r="J157" i="14"/>
  <c r="K214" i="15" s="1"/>
  <c r="J214" i="15" s="1"/>
  <c r="F157" i="14"/>
  <c r="J156" i="14"/>
  <c r="K213" i="15" s="1"/>
  <c r="J213" i="15" s="1"/>
  <c r="F156" i="14"/>
  <c r="J155" i="14"/>
  <c r="K212" i="15" s="1"/>
  <c r="J212" i="15" s="1"/>
  <c r="F155" i="14"/>
  <c r="J154" i="14"/>
  <c r="K211" i="15" s="1"/>
  <c r="J211" i="15" s="1"/>
  <c r="F154" i="14"/>
  <c r="J153" i="14"/>
  <c r="K210" i="15" s="1"/>
  <c r="J210" i="15" s="1"/>
  <c r="F153" i="14"/>
  <c r="J152" i="14"/>
  <c r="K209" i="15" s="1"/>
  <c r="J209" i="15" s="1"/>
  <c r="F152" i="14"/>
  <c r="J151" i="14"/>
  <c r="K208" i="15" s="1"/>
  <c r="J208" i="15" s="1"/>
  <c r="F151" i="14"/>
  <c r="J150" i="14"/>
  <c r="K207" i="15" s="1"/>
  <c r="J207" i="15" s="1"/>
  <c r="F150" i="14"/>
  <c r="J149" i="14"/>
  <c r="K206" i="15" s="1"/>
  <c r="J206" i="15" s="1"/>
  <c r="F149" i="14"/>
  <c r="J148" i="14"/>
  <c r="K205" i="15" s="1"/>
  <c r="J205" i="15" s="1"/>
  <c r="F148" i="14"/>
  <c r="J147" i="14"/>
  <c r="K204" i="15" s="1"/>
  <c r="J204" i="15" s="1"/>
  <c r="F147" i="14"/>
  <c r="J146" i="14"/>
  <c r="K203" i="15" s="1"/>
  <c r="J203" i="15" s="1"/>
  <c r="F146" i="14"/>
  <c r="J145" i="14"/>
  <c r="K202" i="15" s="1"/>
  <c r="J202" i="15" s="1"/>
  <c r="F145" i="14"/>
  <c r="J144" i="14"/>
  <c r="K201" i="15" s="1"/>
  <c r="J201" i="15" s="1"/>
  <c r="F144" i="14"/>
  <c r="J143" i="14"/>
  <c r="K200" i="15" s="1"/>
  <c r="J200" i="15" s="1"/>
  <c r="F143" i="14"/>
  <c r="J142" i="14"/>
  <c r="K199" i="15" s="1"/>
  <c r="J199" i="15" s="1"/>
  <c r="F142" i="14"/>
  <c r="J141" i="14"/>
  <c r="K198" i="15" s="1"/>
  <c r="J198" i="15" s="1"/>
  <c r="F141" i="14"/>
  <c r="J140" i="14"/>
  <c r="K197" i="15" s="1"/>
  <c r="J197" i="15" s="1"/>
  <c r="F140" i="14"/>
  <c r="J139" i="14"/>
  <c r="K196" i="15" s="1"/>
  <c r="J196" i="15" s="1"/>
  <c r="F139" i="14"/>
  <c r="J138" i="14"/>
  <c r="K195" i="15" s="1"/>
  <c r="J195" i="15" s="1"/>
  <c r="F138" i="14"/>
  <c r="J137" i="14"/>
  <c r="K194" i="15" s="1"/>
  <c r="J194" i="15" s="1"/>
  <c r="F137" i="14"/>
  <c r="J136" i="14"/>
  <c r="K193" i="15" s="1"/>
  <c r="J193" i="15" s="1"/>
  <c r="F136" i="14"/>
  <c r="J135" i="14"/>
  <c r="K192" i="15" s="1"/>
  <c r="J192" i="15" s="1"/>
  <c r="F135" i="14"/>
  <c r="J134" i="14"/>
  <c r="K191" i="15" s="1"/>
  <c r="J191" i="15" s="1"/>
  <c r="F134" i="14"/>
  <c r="J133" i="14"/>
  <c r="F133" i="14"/>
  <c r="J132" i="14"/>
  <c r="K189" i="15" s="1"/>
  <c r="J189" i="15" s="1"/>
  <c r="F132" i="14"/>
  <c r="J131" i="14"/>
  <c r="K188" i="15" s="1"/>
  <c r="J188" i="15" s="1"/>
  <c r="F131" i="14"/>
  <c r="J130" i="14"/>
  <c r="K187" i="15" s="1"/>
  <c r="J187" i="15" s="1"/>
  <c r="F130" i="14"/>
  <c r="J129" i="14"/>
  <c r="K186" i="15" s="1"/>
  <c r="J186" i="15" s="1"/>
  <c r="F129" i="14"/>
  <c r="J128" i="14"/>
  <c r="K185" i="15" s="1"/>
  <c r="J185" i="15" s="1"/>
  <c r="F128" i="14"/>
  <c r="J127" i="14"/>
  <c r="K184" i="15" s="1"/>
  <c r="J184" i="15" s="1"/>
  <c r="F127" i="14"/>
  <c r="J126" i="14"/>
  <c r="K183" i="15" s="1"/>
  <c r="J183" i="15" s="1"/>
  <c r="F126" i="14"/>
  <c r="J125" i="14"/>
  <c r="K182" i="15" s="1"/>
  <c r="J182" i="15" s="1"/>
  <c r="F125" i="14"/>
  <c r="J124" i="14"/>
  <c r="K181" i="15" s="1"/>
  <c r="J181" i="15" s="1"/>
  <c r="F124" i="14"/>
  <c r="J123" i="14"/>
  <c r="K180" i="15" s="1"/>
  <c r="J180" i="15" s="1"/>
  <c r="F123" i="14"/>
  <c r="J122" i="14"/>
  <c r="K179" i="15" s="1"/>
  <c r="J179" i="15" s="1"/>
  <c r="F122" i="14"/>
  <c r="J121" i="14"/>
  <c r="K178" i="15" s="1"/>
  <c r="J178" i="15" s="1"/>
  <c r="F121" i="14"/>
  <c r="J120" i="14"/>
  <c r="K177" i="15" s="1"/>
  <c r="J177" i="15" s="1"/>
  <c r="F120" i="14"/>
  <c r="J119" i="14"/>
  <c r="K176" i="15" s="1"/>
  <c r="J176" i="15" s="1"/>
  <c r="F119" i="14"/>
  <c r="J118" i="14"/>
  <c r="K175" i="15" s="1"/>
  <c r="J175" i="15" s="1"/>
  <c r="F118" i="14"/>
  <c r="J117" i="14"/>
  <c r="K174" i="15" s="1"/>
  <c r="J174" i="15" s="1"/>
  <c r="F117" i="14"/>
  <c r="J116" i="14"/>
  <c r="K173" i="15" s="1"/>
  <c r="J173" i="15" s="1"/>
  <c r="F116" i="14"/>
  <c r="J115" i="14"/>
  <c r="K172" i="15" s="1"/>
  <c r="J172" i="15" s="1"/>
  <c r="F115" i="14"/>
  <c r="J114" i="14"/>
  <c r="K171" i="15" s="1"/>
  <c r="J171" i="15" s="1"/>
  <c r="F114" i="14"/>
  <c r="J113" i="14"/>
  <c r="K170" i="15" s="1"/>
  <c r="J170" i="15" s="1"/>
  <c r="F113" i="14"/>
  <c r="J112" i="14"/>
  <c r="K169" i="15" s="1"/>
  <c r="J169" i="15" s="1"/>
  <c r="F112" i="14"/>
  <c r="J111" i="14"/>
  <c r="K168" i="15" s="1"/>
  <c r="J168" i="15" s="1"/>
  <c r="F111" i="14"/>
  <c r="J110" i="14"/>
  <c r="K167" i="15" s="1"/>
  <c r="J167" i="15" s="1"/>
  <c r="F110" i="14"/>
  <c r="J109" i="14"/>
  <c r="K166" i="15" s="1"/>
  <c r="J166" i="15" s="1"/>
  <c r="F109" i="14"/>
  <c r="J108" i="14"/>
  <c r="K165" i="15" s="1"/>
  <c r="J165" i="15" s="1"/>
  <c r="F108" i="14"/>
  <c r="J107" i="14"/>
  <c r="K164" i="15" s="1"/>
  <c r="J164" i="15" s="1"/>
  <c r="F107" i="14"/>
  <c r="J106" i="14"/>
  <c r="K163" i="15" s="1"/>
  <c r="J163" i="15" s="1"/>
  <c r="F106" i="14"/>
  <c r="J105" i="14"/>
  <c r="K162" i="15" s="1"/>
  <c r="J162" i="15" s="1"/>
  <c r="F105" i="14"/>
  <c r="J104" i="14"/>
  <c r="K161" i="15" s="1"/>
  <c r="J161" i="15" s="1"/>
  <c r="F104" i="14"/>
  <c r="J103" i="14"/>
  <c r="K160" i="15" s="1"/>
  <c r="J160" i="15" s="1"/>
  <c r="F103" i="14"/>
  <c r="J102" i="14"/>
  <c r="K159" i="15" s="1"/>
  <c r="J159" i="15" s="1"/>
  <c r="F102" i="14"/>
  <c r="J101" i="14"/>
  <c r="K158" i="15" s="1"/>
  <c r="J158" i="15" s="1"/>
  <c r="F101" i="14"/>
  <c r="J100" i="14"/>
  <c r="K157" i="15" s="1"/>
  <c r="J157" i="15" s="1"/>
  <c r="F100" i="14"/>
  <c r="J99" i="14"/>
  <c r="K156" i="15" s="1"/>
  <c r="J156" i="15" s="1"/>
  <c r="F99" i="14"/>
  <c r="J98" i="14"/>
  <c r="K155" i="15" s="1"/>
  <c r="J155" i="15" s="1"/>
  <c r="F98" i="14"/>
  <c r="J97" i="14"/>
  <c r="K154" i="15" s="1"/>
  <c r="J154" i="15" s="1"/>
  <c r="F97" i="14"/>
  <c r="J96" i="14"/>
  <c r="K153" i="15" s="1"/>
  <c r="J153" i="15" s="1"/>
  <c r="F96" i="14"/>
  <c r="J95" i="14"/>
  <c r="K152" i="15" s="1"/>
  <c r="J152" i="15" s="1"/>
  <c r="F95" i="14"/>
  <c r="J94" i="14"/>
  <c r="K151" i="15" s="1"/>
  <c r="J151" i="15" s="1"/>
  <c r="F94" i="14"/>
  <c r="J93" i="14"/>
  <c r="K150" i="15" s="1"/>
  <c r="J150" i="15" s="1"/>
  <c r="F93" i="14"/>
  <c r="J92" i="14"/>
  <c r="K149" i="15" s="1"/>
  <c r="J149" i="15" s="1"/>
  <c r="F92" i="14"/>
  <c r="J91" i="14"/>
  <c r="K148" i="15" s="1"/>
  <c r="J148" i="15" s="1"/>
  <c r="F91" i="14"/>
  <c r="J90" i="14"/>
  <c r="K147" i="15" s="1"/>
  <c r="J147" i="15" s="1"/>
  <c r="F90" i="14"/>
  <c r="J89" i="14"/>
  <c r="K146" i="15" s="1"/>
  <c r="J146" i="15" s="1"/>
  <c r="F89" i="14"/>
  <c r="J88" i="14"/>
  <c r="K145" i="15" s="1"/>
  <c r="J145" i="15" s="1"/>
  <c r="F88" i="14"/>
  <c r="J87" i="14"/>
  <c r="K144" i="15" s="1"/>
  <c r="J144" i="15" s="1"/>
  <c r="F87" i="14"/>
  <c r="J86" i="14"/>
  <c r="K143" i="15" s="1"/>
  <c r="F86" i="14"/>
  <c r="J82" i="14"/>
  <c r="F82" i="14"/>
  <c r="J81" i="14"/>
  <c r="F81" i="14"/>
  <c r="J80" i="14"/>
  <c r="F80" i="14"/>
  <c r="J79" i="14"/>
  <c r="F79" i="14"/>
  <c r="J78" i="14"/>
  <c r="F78" i="14"/>
  <c r="J77" i="14"/>
  <c r="F77" i="14"/>
  <c r="J76" i="14"/>
  <c r="F76" i="14"/>
  <c r="J75" i="14"/>
  <c r="F75" i="14"/>
  <c r="J74" i="14"/>
  <c r="F74" i="14"/>
  <c r="J73" i="14"/>
  <c r="F73" i="14"/>
  <c r="J72" i="14"/>
  <c r="F72" i="14"/>
  <c r="J71" i="14"/>
  <c r="F71" i="14"/>
  <c r="J70" i="14"/>
  <c r="F70" i="14"/>
  <c r="J69" i="14"/>
  <c r="F69" i="14"/>
  <c r="J68" i="14"/>
  <c r="F68" i="14"/>
  <c r="J67" i="14"/>
  <c r="F67" i="14"/>
  <c r="J66" i="14"/>
  <c r="F66" i="14"/>
  <c r="J65" i="14"/>
  <c r="F65" i="14"/>
  <c r="J64" i="14"/>
  <c r="F64" i="14"/>
  <c r="J63" i="14"/>
  <c r="F63" i="14"/>
  <c r="J62" i="14"/>
  <c r="F62" i="14"/>
  <c r="J61" i="14"/>
  <c r="F61" i="14"/>
  <c r="J60" i="14"/>
  <c r="F60" i="14"/>
  <c r="J59" i="14"/>
  <c r="F59" i="14"/>
  <c r="J58" i="14"/>
  <c r="F58" i="14"/>
  <c r="J57" i="14"/>
  <c r="F57" i="14"/>
  <c r="J56" i="14"/>
  <c r="F56" i="14"/>
  <c r="J55" i="14"/>
  <c r="F55" i="14"/>
  <c r="J54" i="14"/>
  <c r="F54" i="14"/>
  <c r="J53" i="14"/>
  <c r="F53" i="14"/>
  <c r="J52" i="14"/>
  <c r="F52" i="14"/>
  <c r="J51" i="14"/>
  <c r="F51" i="14"/>
  <c r="J50" i="14"/>
  <c r="F50" i="14"/>
  <c r="J49" i="14"/>
  <c r="F49" i="14"/>
  <c r="J48" i="14"/>
  <c r="F48" i="14"/>
  <c r="J47" i="14"/>
  <c r="F47" i="14"/>
  <c r="J46" i="14"/>
  <c r="F46" i="14"/>
  <c r="J45" i="14"/>
  <c r="F45" i="14"/>
  <c r="J44" i="14"/>
  <c r="F44" i="14"/>
  <c r="J43" i="14"/>
  <c r="F43" i="14"/>
  <c r="J42" i="14"/>
  <c r="F42" i="14"/>
  <c r="J41" i="14"/>
  <c r="F41" i="14"/>
  <c r="J40" i="14"/>
  <c r="F40" i="14"/>
  <c r="J39" i="14"/>
  <c r="F39" i="14"/>
  <c r="J38" i="14"/>
  <c r="F38" i="14"/>
  <c r="J37" i="14"/>
  <c r="F37" i="14"/>
  <c r="J36" i="14"/>
  <c r="F36" i="14"/>
  <c r="J35" i="14"/>
  <c r="F35" i="14"/>
  <c r="J34" i="14"/>
  <c r="F34" i="14"/>
  <c r="J33" i="14"/>
  <c r="F33" i="14"/>
  <c r="J32" i="14"/>
  <c r="F32" i="14"/>
  <c r="J31" i="14"/>
  <c r="F31" i="14"/>
  <c r="J30" i="14"/>
  <c r="F30" i="14"/>
  <c r="J29" i="14"/>
  <c r="F29" i="14"/>
  <c r="J28" i="14"/>
  <c r="F28" i="14"/>
  <c r="J27" i="14"/>
  <c r="F27" i="14"/>
  <c r="J26" i="14"/>
  <c r="F26" i="14"/>
  <c r="J25" i="14"/>
  <c r="F25" i="14"/>
  <c r="J24" i="14"/>
  <c r="F24" i="14"/>
  <c r="J23" i="14"/>
  <c r="F23" i="14"/>
  <c r="J22" i="14"/>
  <c r="F22" i="14"/>
  <c r="J21" i="14"/>
  <c r="F21" i="14"/>
  <c r="J20" i="14"/>
  <c r="F20" i="14"/>
  <c r="J19" i="14"/>
  <c r="F19" i="14"/>
  <c r="J18" i="14"/>
  <c r="F18" i="14"/>
  <c r="J17" i="14"/>
  <c r="F17" i="14"/>
  <c r="J16" i="14"/>
  <c r="F16" i="14"/>
  <c r="J15" i="14"/>
  <c r="F15" i="14"/>
  <c r="J14" i="14"/>
  <c r="F14" i="14"/>
  <c r="J13" i="14"/>
  <c r="F13" i="14"/>
  <c r="J12" i="14"/>
  <c r="F12" i="14"/>
  <c r="J11" i="14"/>
  <c r="F11" i="14"/>
  <c r="J10" i="14"/>
  <c r="F10" i="14"/>
  <c r="J9" i="14"/>
  <c r="F9" i="14"/>
  <c r="J8" i="14"/>
  <c r="F8" i="14"/>
  <c r="J7" i="14"/>
  <c r="F7" i="14"/>
  <c r="J6" i="14"/>
  <c r="F6" i="14"/>
  <c r="J164" i="14" l="1"/>
  <c r="K190" i="15"/>
  <c r="J190" i="15" s="1"/>
  <c r="J143" i="15"/>
  <c r="K164" i="14"/>
  <c r="J83" i="14"/>
  <c r="K83" i="14" s="1"/>
  <c r="F83" i="14"/>
  <c r="K220" i="15" l="1"/>
  <c r="K280" i="15" s="1"/>
  <c r="K317" i="15" s="1"/>
</calcChain>
</file>

<file path=xl/sharedStrings.xml><?xml version="1.0" encoding="utf-8"?>
<sst xmlns="http://schemas.openxmlformats.org/spreadsheetml/2006/main" count="742" uniqueCount="363">
  <si>
    <t>UTILIZATION OF THE 20% COMPONENT OF IRA FOR DEVELOPMENT PROJECTS</t>
  </si>
  <si>
    <t xml:space="preserve">                                                                                                                                                                                                                                                                                                                                                                                                                                                                                                                                                                                                                                                                                                                                                                                                                                                                                                                                                                                                                                                                                             </t>
  </si>
  <si>
    <t>PROVINCE OF DAVAO DEL NORTE</t>
  </si>
  <si>
    <t>PROGRAM OR PROJECT</t>
  </si>
  <si>
    <t>LOCATION</t>
  </si>
  <si>
    <t>APPROPRIATION</t>
  </si>
  <si>
    <t>DATE STARTED</t>
  </si>
  <si>
    <t>TARGET COMPLETION DATE</t>
  </si>
  <si>
    <t>PROJECT STATUS</t>
  </si>
  <si>
    <t>No. of Extensions, if any</t>
  </si>
  <si>
    <t>REMARKS</t>
  </si>
  <si>
    <t>% OF COMPLETION</t>
  </si>
  <si>
    <t>TOTAL COST INCURRED TO DATE</t>
  </si>
  <si>
    <t>NATIONAL TAX ALLOTMENT</t>
  </si>
  <si>
    <t>ANNUAL BUDGET:</t>
  </si>
  <si>
    <t>DEBT SERVICING PROGRAM</t>
  </si>
  <si>
    <t>Loans Payable - Domestic</t>
  </si>
  <si>
    <t>TOTAL DEBT SERVICING PROGRAM</t>
  </si>
  <si>
    <t>Interest Expenses</t>
  </si>
  <si>
    <t xml:space="preserve">UPGRADING OF VARIOUS GOV'T. BUILDINGS/FACILITIES </t>
  </si>
  <si>
    <t>PREVENTION &amp; CONTROL OF COMMUNICABLE DISEASE PROJECT</t>
  </si>
  <si>
    <t>PREVENTION &amp; CONTROL OF NON-COMMUNICABLE DISEASE PROJECT</t>
  </si>
  <si>
    <t>ANIMAL HEALTH CARE &amp; DISEASE MGT. PROJECT</t>
  </si>
  <si>
    <t>RABIES CONTROL &amp; PREVENTION PROJECT</t>
  </si>
  <si>
    <t>REPAIRS &amp; MAINTENANCE OF PROVINCIAL ROADS-DIST. I</t>
  </si>
  <si>
    <t>JCT. HIGHWAY MAGATOS - NEW BANTAYAN</t>
  </si>
  <si>
    <t>MAGATOS - BDRY. PAGSABANGAN</t>
  </si>
  <si>
    <t>ILOG - NEW BANTAYAN</t>
  </si>
  <si>
    <t>ASUNCION - MONTE CARLO - DEL PILAR</t>
  </si>
  <si>
    <t>JCT. HIGHWAY CANATAN - MAGATOS</t>
  </si>
  <si>
    <t>JCT. NEW VISAYAS - BUAN</t>
  </si>
  <si>
    <t>JCT. HIGHWAY GABUYAN - SEMONG - DAGOHOY</t>
  </si>
  <si>
    <t>SEMONG - PALMA GIL</t>
  </si>
  <si>
    <t>CAPUNGAGAN - MABUHAY - PANDULIAN</t>
  </si>
  <si>
    <t>PANDULIAN - JCT. SAN MIGUEL</t>
  </si>
  <si>
    <t>JCT. NEW BOHOLANO - NEW LOON</t>
  </si>
  <si>
    <t>KM. 15, KIPALILI - NEW LOON</t>
  </si>
  <si>
    <t>IGANGON - SAWATA</t>
  </si>
  <si>
    <t>NEW CORELLA - NEW SAMBOG - SILANGAN</t>
  </si>
  <si>
    <t>POB. NEW CORELLA - PRK. 10 POB.</t>
  </si>
  <si>
    <t>PRK. 7 POB. - NEW SAMBOG</t>
  </si>
  <si>
    <t>JCT. CARCOR - PRK. 9 BAGSAK</t>
  </si>
  <si>
    <t>JCT. SAGAYEN - SONLON</t>
  </si>
  <si>
    <t>JCT. HIGHWAY DOÑA ANDREA - CAPUNGAGAN</t>
  </si>
  <si>
    <t>JCT. SUAON - LIBUTON</t>
  </si>
  <si>
    <t>MONTE DUJALI - GUPITAN</t>
  </si>
  <si>
    <t>JCT. SAWATA - BDRY. BINASBAS</t>
  </si>
  <si>
    <t>NEW BOHOL - JCT. EL UNIDO</t>
  </si>
  <si>
    <t>ANGELO - DAGOHOY</t>
  </si>
  <si>
    <t>JCT. GABUYAN - KATIPUNAN - BUCANA</t>
  </si>
  <si>
    <t>REPAIRS &amp; MAINTENANCE OF PROVINCIAL ROADS-DIST. II</t>
  </si>
  <si>
    <t>JCT. HIGHWAY GUADALUPE - BDRY. TAGUM</t>
  </si>
  <si>
    <t>POBLACION DUJALI - PRK. 8 DUJALI</t>
  </si>
  <si>
    <t>JCT. BDRY. TAGUM TALOMO</t>
  </si>
  <si>
    <t>TUBOD - BASA - MANGALCAL</t>
  </si>
  <si>
    <t>TUGANAY-TABA</t>
  </si>
  <si>
    <t>JCT HIGHWAY-TUGANAY-ANIBONGAN</t>
  </si>
  <si>
    <t>BACALI - CASIG-ANG - LIBERTAD</t>
  </si>
  <si>
    <t>PRK.MAGSAYSAY- LUNGA-OG- DALISAY</t>
  </si>
  <si>
    <t>PRK.APITONG-UPPER BALISONG-DALISAY</t>
  </si>
  <si>
    <t>LOS AMIGOS 1 - ESPERANZA - LOS AMIGOS 2</t>
  </si>
  <si>
    <t>PANTARON - MUGAS</t>
  </si>
  <si>
    <t>NAFCO - BOBONGON</t>
  </si>
  <si>
    <t xml:space="preserve">ALEJAL - ALEMAG </t>
  </si>
  <si>
    <t>TUGANAY - ANIBONGAN - SAN ISIDRO</t>
  </si>
  <si>
    <t>DALISAY - MABUHAY</t>
  </si>
  <si>
    <t>DUJALI-SAN MIGUEL</t>
  </si>
  <si>
    <t>UPPER MANGALCAL-LOWER MANGALCAL</t>
  </si>
  <si>
    <t>JCT. HIGHWAY CARMEN-MANGALCAL-TUBOD</t>
  </si>
  <si>
    <t>MALIGAYA-NEW CAMILING</t>
  </si>
  <si>
    <t>ANAHAW- MALIGAYA</t>
  </si>
  <si>
    <t>ANIBONGAN-GUADALUPE</t>
  </si>
  <si>
    <t>JCT. ANIBONGAN- PRK 2,7,5 SAN ISIDRO</t>
  </si>
  <si>
    <t>DUJALI SITIO PAWAS</t>
  </si>
  <si>
    <t>PRK 1- PRK 2 SITIO PAWAS</t>
  </si>
  <si>
    <t>DUJALI- PAWAS- SAN VICENTE</t>
  </si>
  <si>
    <t>KINAMAYAN LUNGA-OG</t>
  </si>
  <si>
    <t>NEW KATIPUNAN- PANTARON</t>
  </si>
  <si>
    <t>BASA-TUBOD</t>
  </si>
  <si>
    <t>ISING- SADPODON- TABA- DILADILA</t>
  </si>
  <si>
    <t>JCT. HIGHWAY- ISING- MAGSAYSAY</t>
  </si>
  <si>
    <t>ANIBONGAN- SALVACION- CABAY-ANGAN</t>
  </si>
  <si>
    <t>DUJALI- NEW CASAY</t>
  </si>
  <si>
    <t xml:space="preserve"> FD. RD. 2- STO. TOMAS- MAGWAWA</t>
  </si>
  <si>
    <t>GRAND TOTAL</t>
  </si>
  <si>
    <t>Local Budget Officer</t>
  </si>
  <si>
    <t>HEALTH SERVICES</t>
  </si>
  <si>
    <t>ECONOMIC SERVICES</t>
  </si>
  <si>
    <t>OTHER PURPOSES:</t>
  </si>
  <si>
    <t>GENERAL PUBLIC SERVICES</t>
  </si>
  <si>
    <t>CEBULANO - LOCETA</t>
  </si>
  <si>
    <t>MABAUS - CABAY-ANGAN</t>
  </si>
  <si>
    <t>PRK. 5 RJS - PRK. 6 NEW CASAY</t>
  </si>
  <si>
    <t>KINAMAYAN - MOSLOG - MAHAYAG</t>
  </si>
  <si>
    <t>SAN MIGUEL - MOSLOG KINAMAYAN</t>
  </si>
  <si>
    <t>SITIO PARADISE - MAGKAKAISA - ESPERANZA</t>
  </si>
  <si>
    <t>MUGAS - LANATAD</t>
  </si>
  <si>
    <t>MUGAS - LUNGA - OG</t>
  </si>
  <si>
    <t>FD RD 3 SAN JOSE</t>
  </si>
  <si>
    <t>NEW CAMILING - ALEJAL - LOWER MAGSAYSAY</t>
  </si>
  <si>
    <t>JCT. HIGHWAY - TUBOD - BAGONG SILANG</t>
  </si>
  <si>
    <t>TUBOD - PILAR</t>
  </si>
  <si>
    <t xml:space="preserve">LOWER ASUNCION - UPPER ASUNCION </t>
  </si>
  <si>
    <t>SAN MIGUEL - CROSSING KINAMAYAN</t>
  </si>
  <si>
    <t>NEW CASAY - BUGTONG TALISAY</t>
  </si>
  <si>
    <t>ROAD OPENING PROJECT</t>
  </si>
  <si>
    <t>TOTAL ROAD OPENING PROJECT</t>
  </si>
  <si>
    <t>AGROFORESTRY MANAGEMENT PROJECT</t>
  </si>
  <si>
    <t>TREE PLANTATION MANAGEMENT PROJECT</t>
  </si>
  <si>
    <t>COMMUNITY TREE PARKS MANAGEMENT PROJECT</t>
  </si>
  <si>
    <t>FISHERY ENHANCEMENT PROJECT</t>
  </si>
  <si>
    <t>HIGH VALUE CROPS DEVELOPMENT PROJECT</t>
  </si>
  <si>
    <t>AGRICULTURAL SUPPORT SERVICES PROJECT</t>
  </si>
  <si>
    <t>ON-FARM RESEARCH PROJECT</t>
  </si>
  <si>
    <t>CAVE MANAGEMENT PROJECT</t>
  </si>
  <si>
    <t>PANTARON MOUNTAIN RANGE MANAGEMENT PROJECT</t>
  </si>
  <si>
    <t>SAUG-SONLON-BDRY. LONGANAPAN</t>
  </si>
  <si>
    <t>KAPALONG-MABANTAO-FLORIDA</t>
  </si>
  <si>
    <t>STO. NIÑO-PALMA GIL-SITIO OPAO</t>
  </si>
  <si>
    <t>FLORIDA- NEW BOHOLANO</t>
  </si>
  <si>
    <t>KM. 9, SAGAYEN-SAWATA</t>
  </si>
  <si>
    <t>SAWATA-MAMANGAN-PINAMUNO</t>
  </si>
  <si>
    <t>TAGAYTAY-BUAN</t>
  </si>
  <si>
    <t>LIMBAAN-STA. FE- EL SALVADOR</t>
  </si>
  <si>
    <t>DEL PILAR-JCT. SILANGAN</t>
  </si>
  <si>
    <t>NEW CORELLA-GUADALUPE-DEL MONTE</t>
  </si>
  <si>
    <t>STA. FE- DEL MONTE</t>
  </si>
  <si>
    <t>NEW CORELLA- NEW BOHOL</t>
  </si>
  <si>
    <t>CARCOR- JCT. KAUSWAGAN</t>
  </si>
  <si>
    <t>DEL PILAR- PRK. 9 BAGSAK-SAN JOSE</t>
  </si>
  <si>
    <t>SAN JUAN- NEW TALISAY</t>
  </si>
  <si>
    <t>SAN JUAN- KAUSWAGAN- NEW CORTEZ</t>
  </si>
  <si>
    <t>NEW CORELLA- EL UNIDO- JCT. MESAOY</t>
  </si>
  <si>
    <t>MESAOY-DASING</t>
  </si>
  <si>
    <t>JCT. SAN JUAN- JCT. MESAOY</t>
  </si>
  <si>
    <t>MESAOY- JCT. MAHAYAHAY</t>
  </si>
  <si>
    <t>MESAOY- NEW BOHOL</t>
  </si>
  <si>
    <t>NEW VISAYAS-BINANCIAN</t>
  </si>
  <si>
    <t>DATU BALONG- PRK. MAMALIAN</t>
  </si>
  <si>
    <t>LIMBAAN- MACGUM</t>
  </si>
  <si>
    <t>JCT. HIGHWAY CANATAN- DOÑA ANDREA</t>
  </si>
  <si>
    <t>STA. FELOMINA- SAN ROQUE</t>
  </si>
  <si>
    <t>SAN VICENTE- BUTAY</t>
  </si>
  <si>
    <t>PAMACAUN- LASANG- BANATE</t>
  </si>
  <si>
    <t>DALIGDIGON- LUMABAG</t>
  </si>
  <si>
    <t>STO. NIÑO- DALIGDIGON- PAITON</t>
  </si>
  <si>
    <t>JCT. PAITON- MIBOLO</t>
  </si>
  <si>
    <t>JCT. SAMPAO- BDRY. MAMACAO</t>
  </si>
  <si>
    <t>JCT. HIGHWAY LUNA- MAMACAO- NARRA</t>
  </si>
  <si>
    <t>FLORIDA-SUAON- JCT. GUPITAN</t>
  </si>
  <si>
    <t>JCT. DACUDAO- MABUHAY</t>
  </si>
  <si>
    <t>JCT. PATEL- LANGAN</t>
  </si>
  <si>
    <t>DATU BALONG- PINAMUNO</t>
  </si>
  <si>
    <t>NEW CORELLA- STO. NIÑO-MACGUM</t>
  </si>
  <si>
    <t>STA. FE- MAMBING</t>
  </si>
  <si>
    <t>NEW CORELLA- SAUG</t>
  </si>
  <si>
    <t>LIMBAAN- STO NIÑO</t>
  </si>
  <si>
    <t>JCT. MONTE CARLO - UPPER CABAYWA- CANATAN</t>
  </si>
  <si>
    <t>CARCOR- PATROCENIO- JCT. BAYABAS</t>
  </si>
  <si>
    <t>DEL PILAR-EL UNIDO</t>
  </si>
  <si>
    <t>BRDY. TAGUM-BACA- NEW CORELLA</t>
  </si>
  <si>
    <t>CARCOR- PUROK 7 POBLACION</t>
  </si>
  <si>
    <t>PUROK 7 POBLACION-LIMBAAN</t>
  </si>
  <si>
    <t>ASUNCION- NEW ALEGRIA- BDRY. CUAMBOGAN</t>
  </si>
  <si>
    <t>SONLON- NEW VISAYAS- CAMANSA</t>
  </si>
  <si>
    <t>DALIGDIGON-DAGOHOY</t>
  </si>
  <si>
    <t>FD RD 3 - KINAMON - LUNA</t>
  </si>
  <si>
    <t>DUJALI-BALISONG- MAGUPISING</t>
  </si>
  <si>
    <t>JCT. SALVACION- SAN VICENTE- CABAY-ANGAN</t>
  </si>
  <si>
    <t xml:space="preserve">LOCETA -LOWER MANGALCAL </t>
  </si>
  <si>
    <t xml:space="preserve"> MABAUS- SALVACION</t>
  </si>
  <si>
    <t xml:space="preserve"> SITIO MALAGA- TIBULAO</t>
  </si>
  <si>
    <t xml:space="preserve"> DUJALI- TANGLAW</t>
  </si>
  <si>
    <t xml:space="preserve"> DUJALI- SAN ISIDRO</t>
  </si>
  <si>
    <t xml:space="preserve"> CABAY-ANGAN - ESPERANZA</t>
  </si>
  <si>
    <t xml:space="preserve"> PRK 5- PRK. 1 PAWAS- DUJALI</t>
  </si>
  <si>
    <t xml:space="preserve"> PRK 6 CABAY-ANGAN- ESTI</t>
  </si>
  <si>
    <t xml:space="preserve"> PRK NARAFIL- BRGY SITE MAGUPISING</t>
  </si>
  <si>
    <t xml:space="preserve"> SAN MIGUEL - LIBERTAD</t>
  </si>
  <si>
    <t xml:space="preserve"> JCT. HIGHWAY- BUGTONG LUBI- BALAGUNAN</t>
  </si>
  <si>
    <t xml:space="preserve"> JCT. HIGHWAY- BALAGUNAN</t>
  </si>
  <si>
    <t xml:space="preserve"> JCT.HIGHWAY - TANGLAW</t>
  </si>
  <si>
    <t xml:space="preserve"> KIMAMON - LUNGA-OG - TALOMO</t>
  </si>
  <si>
    <t xml:space="preserve"> PRK. NARAFIL- PRK. DAISY MAGUPISING</t>
  </si>
  <si>
    <t xml:space="preserve"> SAN JOSE- SITIO MAHAYAHAY,MAGWAWA</t>
  </si>
  <si>
    <t xml:space="preserve"> STO. TOMAS- BDRY. MAMACAO</t>
  </si>
  <si>
    <t xml:space="preserve">JCT. HIGHWAY-ST.NINO - CEBULANO </t>
  </si>
  <si>
    <t xml:space="preserve"> JCT. HIGHWAY- STO. NIÑO- LA PAZ- SAN VICENTE</t>
  </si>
  <si>
    <t>JCT. HIGHWAY- STO NIÑO- KABANKALAN- LA PAZ</t>
  </si>
  <si>
    <t>ISING-ST.NIÑO</t>
  </si>
  <si>
    <t>JCT. HWAY- TUGANAY-TABA</t>
  </si>
  <si>
    <t>IMPROVEMENT OF PROV'L ROADS AND BRIDGES</t>
  </si>
  <si>
    <t>TOTAL IMPROVEMENT OF PROV'L ROADS AND BRIDGES</t>
  </si>
  <si>
    <t>SLOPE PROTECTION &amp; LAND DEVELOPMENT PROJECT</t>
  </si>
  <si>
    <t>TOTAL SLOPE PROTECTION &amp; LAND DEV'T PROJ.</t>
  </si>
  <si>
    <t>PRK. 1 MAUNLOM- PRK. 6 MAUNLOM</t>
  </si>
  <si>
    <t xml:space="preserve">TOTAL UPGRADING OF VARIOUS GOV'T. BLDGS./FACILITIES </t>
  </si>
  <si>
    <t xml:space="preserve">TOTAL GOV'T. CENTER GROUND DEV'T. PROJECT (Phase 19) </t>
  </si>
  <si>
    <t>TOTAL DISEASE PREVENTION AND CONTROL PROGRAM</t>
  </si>
  <si>
    <t>TOTAL FOOD SUFFICIENCY PROGRAM</t>
  </si>
  <si>
    <t>INFRASTRUCTURE DEVELOPMENT PROGRAM</t>
  </si>
  <si>
    <t>TAGUM CITY</t>
  </si>
  <si>
    <t>CARMEN</t>
  </si>
  <si>
    <t>TOTAL  ANNUAL BUDGET</t>
  </si>
  <si>
    <t>TOTAL LIVESTOCK DEVELOPMENT PROGRAM</t>
  </si>
  <si>
    <t>TOTAL INTEGRATED WATERSHED DEVELOPMENT PROGRAM</t>
  </si>
  <si>
    <t>TOTAL REPAIRS &amp; MAINT. OF PROVINCIAL ROADS-DIST. I</t>
  </si>
  <si>
    <t>TOTAL REPAIRS &amp; MAINT. OF PROVINCIAL ROADS-DIST. II</t>
  </si>
  <si>
    <t>ASUNCION</t>
  </si>
  <si>
    <t>TALAINGOD</t>
  </si>
  <si>
    <t>NEW CORELLA</t>
  </si>
  <si>
    <t>EMELIA C. PALERO CPA, MSLRG</t>
  </si>
  <si>
    <t>CEBULANO- MANGALCAL</t>
  </si>
  <si>
    <t xml:space="preserve">SAN MIGUEL - CASIG-ANG </t>
  </si>
  <si>
    <t>GOVERNMENT FACILITIES UPGRADING PROGRAM (1999)</t>
  </si>
  <si>
    <t>DISEASE PREVENTION AND CONTROL PROGRAM (4919)</t>
  </si>
  <si>
    <t>FOOD SUFFICIENCY PROGRAM (8911)</t>
  </si>
  <si>
    <t>LIVESTOCK DEVELOPMENT PROGRAM (8911)</t>
  </si>
  <si>
    <t>INTEGRATED WATERSHED DEVELOPMENT PROGRAM (8911)</t>
  </si>
  <si>
    <t>VARIOUS GOV'T BLDGS. &amp; FACILITIES DEV'T PROJECT (8918)</t>
  </si>
  <si>
    <t>VARIOUS LOCAL ROADS AND DRAINAGE DEV'T PROJ. (8918)</t>
  </si>
  <si>
    <t>VARIOUS WATER SYSTEM DEV'T PROJECT (8918)</t>
  </si>
  <si>
    <t>RURAL ELECTRIFICATION (8918)</t>
  </si>
  <si>
    <t xml:space="preserve"> </t>
  </si>
  <si>
    <t>TOTAL VARIOUS GOV'T BLDGS. &amp; FACILITIES DEV'T PROJECT</t>
  </si>
  <si>
    <t>TOTAL VARIOUS LOCAL ROADS AND DRAINAGE DEV'T PROJ.</t>
  </si>
  <si>
    <t>TOTAL VARIOUS WATER SYSTEM DEV'T PROJECT</t>
  </si>
  <si>
    <t>TOTAL RURAL ELECTRIFICATION</t>
  </si>
  <si>
    <t>SAWATA-LIBUTON-MONTE DUJALI-PATEL SEGMENT 1</t>
  </si>
  <si>
    <t>Re-roofing of PENRO Building</t>
  </si>
  <si>
    <t>Improvement of PGSO Depot (Completion)</t>
  </si>
  <si>
    <t>Improvement of Provincial Capitol Public Toilets (Phase 1)</t>
  </si>
  <si>
    <t>Improvement of PRC Facility ( Completion)</t>
  </si>
  <si>
    <t>GOV'T. CENTER GROUND DEV'T. PROJECT (Phase 20)</t>
  </si>
  <si>
    <t>Improvement of SP Parking Area Carport</t>
  </si>
  <si>
    <t>Installation of Streetlights with Solar Panels  (Phase 2)</t>
  </si>
  <si>
    <t>Landscaping of PGSO Nursery (Phase II)</t>
  </si>
  <si>
    <t>Rehabilitation of Concrete Fence from OMMA/NCIP to PRC (Phase II)</t>
  </si>
  <si>
    <t>Other Structures-Improvement of PGSO Powerhouse w/ Jantorial Lounge</t>
  </si>
  <si>
    <t>SUPPORT TO BOOST LIVESTOCK AND POULTRY INDUSTRY PROJECT</t>
  </si>
  <si>
    <t>VARIOUS GOV'T BLDGS. &amp; FACILITIES DEV'T PROJECT (4918)</t>
  </si>
  <si>
    <t>KAPALONG</t>
  </si>
  <si>
    <t>CONST. OF OPD COMPLEX, CARMEN DIST. HOSP., BRGY ISING, CARMEN</t>
  </si>
  <si>
    <t>RENOVATION &amp; EXPANSION OF LABORATORY AT DDN HOSP-KAPALONG ZONE (PHASE II), KAPALONG</t>
  </si>
  <si>
    <t>CONST. OF LPRRC FENCE, LUNTIANG PARAISO, NEW CORELLA</t>
  </si>
  <si>
    <t>CONST. OF MULTI-PURPOSE BLDG, BARRACKS COMPOUND, BRGY. VISAYAN VILLAGE, TAGUM CITY</t>
  </si>
  <si>
    <t>CONST. OF LEGISLATIVE BLDG (PHASE III), TALAINGOD</t>
  </si>
  <si>
    <t>CONST. OF BRGY HALL, BRGY NAPUNGAS, ASUNCION</t>
  </si>
  <si>
    <t>REHAB/ IMPVT. OF ROOFING/CEILING AT DDN SPORTS AND TOURISM COMPLEX (CONST. OF MPB), BRGY. MANKILAM, TAGUM CITY</t>
  </si>
  <si>
    <t>CONST. OF BRGY HALL (PHASE III). BRGY. DOÑA ANDREA ASUNCION</t>
  </si>
  <si>
    <t>REPAIR/REHAB. OF PAVILION BLDG, DNSTC, TAGUM, CITY</t>
  </si>
  <si>
    <t>EXPANSION OF BAHAY SILANGAN (PHASE 4), GOV'T CENTER, BRGY. MANKILAM, TAGUM CITY</t>
  </si>
  <si>
    <t>CONST. OF 2ND ENGINEERING DIST. OFFICE AT NEW SITE (PHASE III), BRGY. TUGANAY, CARMEN</t>
  </si>
  <si>
    <t>CONST. OF CAPUNGAGAN WAREHOUSE (PHASE II), BRGY. CAPUNGAGAN, KAPALONG</t>
  </si>
  <si>
    <t>CONST. OF COMELEC BLDG. (PHASE IV), BRGY. MANKILAM, TAGUM CITY</t>
  </si>
  <si>
    <t>CONST. OF BRGY. HALL (PHASE III), BRGY. MAGATOS, ASUNCION</t>
  </si>
  <si>
    <t>CONST. OF BRGY. HALL, BRGY. PANDAPAN, TAGUM CITY</t>
  </si>
  <si>
    <t>CONST. OF PEO 2ND ENGINEERING DIST-EQPT POOL REPAIR BAY, CARMEN</t>
  </si>
  <si>
    <t>CONST. OF COVERED COURT W/ SITE DEV'T, BRGY. NEW SANTIAGO, ASUNCION</t>
  </si>
  <si>
    <t>CONST. OF DPRC MULTI-PURPOSE COVERED COURT, GOV'T CENTER, BRGY MANKILAM, TAGUM CITY</t>
  </si>
  <si>
    <t>REHAB/ IMPV'T OF MAGUPISING BRIDGE, BRGY. MAGUPISING, B.E. DUJALI</t>
  </si>
  <si>
    <t>B.E. DUJALI</t>
  </si>
  <si>
    <t>CONST. OF WATER SYSTEM (PHASE II), BRGY. PANDAPAN, TAGUM CITY</t>
  </si>
  <si>
    <t>CONST. OF RAINWATER COLLECTOR AT BALAI PIG IMMIMANAN, SITIO MESULONG, BRGY. STO NIÑO, TALAINGOD</t>
  </si>
  <si>
    <t>ROAD OPENING OF BDRY. SUA-ON TO PRK. 10 (PHASE II) BRGY. FLORIDA, KAPALONG</t>
  </si>
  <si>
    <t>ROAD OPENING OF PRK 7, MAGATOS TO BDRY. CAMONING, ASUNCION</t>
  </si>
  <si>
    <t>INSTALLATION OF SOLAR STREET LIGHTS ALONG BDRY. TAGUM-BACA-NEW CORELLA PROV'L ROAD</t>
  </si>
  <si>
    <t>INSTALLATION OF SOLAR STREET LIGHTS ALONG ANIBONGAN- SALVACION- CABAY-ANGAN PROV'L ROAD</t>
  </si>
  <si>
    <t>RURAL ELECTRIFICATION FROM PRK 11 TO PRK 7, BRGY CAMANSA, ASUNCION</t>
  </si>
  <si>
    <t>RURAL ELECTRIFICATION GOING TO BINANCIAN BRGY HALL, BRGY. BINANCIAN, ASUNCION</t>
  </si>
  <si>
    <t>SLOPE PROTECTION ALONG PANDULIAN-JCT. SAN MIGUEL SEGMENT 3 PROV'L ROAD, SAN ISDRO</t>
  </si>
  <si>
    <t>IMPV'T OF 1 UNIT STEEL BRIDGE ALONG DUJALI- TANGLAW PROV'L ROAD, B.E. DUJALI</t>
  </si>
  <si>
    <t>REHAB. OF DUJALI-BALISONG-MAGUPISING PROV'L ROAD, B.E. DUJALI</t>
  </si>
  <si>
    <t xml:space="preserve">ROAD UPGRADING OF MESAOY- JCT. MAHAYAHAY PROV'L ROAD (PHASE III), NEW CORELLA </t>
  </si>
  <si>
    <t>REHAB/ IMPV'T OF POBLACION-LIMBAAN-SUAWON-MACGUM FMR, NEW CORELLA, DAVAO DEL NORTE</t>
  </si>
  <si>
    <t>REHAB./ IMPV'T OF SONLON- CAMANSA FMR,DDN</t>
  </si>
  <si>
    <t>SUMMARY OF REPAIR &amp; MAINTENANCE - DISTRICT 1</t>
  </si>
  <si>
    <t>OBLIGATIONS</t>
  </si>
  <si>
    <t>Road Sections</t>
  </si>
  <si>
    <t>Fuel,Oil and Lubricants Expenses</t>
  </si>
  <si>
    <t>Repairs &amp; Maint. Infrastructure Asset</t>
  </si>
  <si>
    <t>TOTAL</t>
  </si>
  <si>
    <t>SAWATA-LIBUTON-MONTE DUJALI-PATEL</t>
  </si>
  <si>
    <t>FD RD 3 - KIMAMON - LUNA</t>
  </si>
  <si>
    <t xml:space="preserve">SAN MIGUEL - CASIG - ANG </t>
  </si>
  <si>
    <t>MENZI- BALAGUNAN-TULALIAN</t>
  </si>
  <si>
    <t xml:space="preserve"> BDRY TAGUM- CROSSING KINAMAYAN- STO. TOMAS</t>
  </si>
  <si>
    <t xml:space="preserve"> BDRY TAGUM- CROSSING KINAMAYAN-STO. TOMAS</t>
  </si>
  <si>
    <t>ON PROCESS</t>
  </si>
  <si>
    <t>02/28/2025</t>
  </si>
  <si>
    <t>02/02/2025</t>
  </si>
  <si>
    <t>02/13/2025</t>
  </si>
  <si>
    <t>02/20/2025</t>
  </si>
  <si>
    <t>02/26/2025</t>
  </si>
  <si>
    <t>03/20/2025</t>
  </si>
  <si>
    <t>10/31/2025</t>
  </si>
  <si>
    <t>02/05/2025</t>
  </si>
  <si>
    <t>2nd QUARTER, CY 2025</t>
  </si>
  <si>
    <t>SUPPLEMENTAL BUDGET:</t>
  </si>
  <si>
    <t>CONST. OF 1 UNIT GUARD HOUSE AT PHO-LPRRC COMPOUND, BRGY. PONLACION, NEW CORELLA</t>
  </si>
  <si>
    <t xml:space="preserve">VARIOUS GOV'T BLDGS. &amp; FACILITIES DEV'T PROJECT (8918) </t>
  </si>
  <si>
    <t>INSTALLATION OF SOLAR STREET LIGHTS, BRGY. PAG-ASA, KAPALONG</t>
  </si>
  <si>
    <t>CONST. OF SECONDARY SINGLE PHASE LINE FOR 5 UNITS BROOD/GROW POULTRY HOUSES, SITIO SALAWAO, BRGY. STO. NINO, TALAINGOD</t>
  </si>
  <si>
    <t>POTABLE WATER SYSTEM AT BRGY. SAN REMEGIO, KAPUTIAN, IGACOS</t>
  </si>
  <si>
    <t>IMPVT OF POTABLE WATER SYSTEM, PHASE III, BRGY. TORIL, BABAK, IGACOS</t>
  </si>
  <si>
    <t>REHAB./ IMPVT. ALONG SAN JUAN-TALISAY PROV'L ROAD</t>
  </si>
  <si>
    <t>REHAB./IMPVT. ALONG LIMBAAN-MACGUM PROV'L ROAD</t>
  </si>
  <si>
    <t>REHAB./IMPVT. ALONG DATU BALONG-PRK MAMALIAN PROV'L ROAD</t>
  </si>
  <si>
    <t>REHAB./IMPVT. ALONG SONLON-NEW VISAYAS-CAMANSA PROV'L ROAD</t>
  </si>
  <si>
    <t>ROAD NETWORKS</t>
  </si>
  <si>
    <t>OTHER INFRASTRUCTURE ASSETS</t>
  </si>
  <si>
    <t>REALIGNMENT OF ELECTRIC LINE ALONG DALIGDIGON-PAITON FMR WITH BRIDGE, TALAINGOD</t>
  </si>
  <si>
    <t>IMPV'T OF PROVINCIAL ROADS &amp; BRIDGES (8918)</t>
  </si>
  <si>
    <t>SLOPE PROTECTION &amp; LAND DEV'T PROJECT (8918)</t>
  </si>
  <si>
    <t>SLOPE PROTECTION ALONG STA. FE-MAMBING PROV'L ROAD</t>
  </si>
  <si>
    <t>PRDP PROVINCIAL COUNTERPART (8918)</t>
  </si>
  <si>
    <t>REHABILITATION OF DALIGDIGON-PAITON FMR WITH BRIDGE, TALAINGOD</t>
  </si>
  <si>
    <t>TOTAL VARIOUS GOV'T BLDGS. &amp; FACILITIES DEV'T PROJ</t>
  </si>
  <si>
    <t>TOTAL VARIOUS WATER SYSTEM DEV'T PROJ</t>
  </si>
  <si>
    <t>TOTAL IMPV'T OF PROVINCIAL ROADS &amp; BRIDGES</t>
  </si>
  <si>
    <t>TOTAL SLOPE PROTECTION &amp; LAND DEVELOPMENT PROJECT</t>
  </si>
  <si>
    <t>TOTAL PRDP PROVINCIAL COUNTERPART</t>
  </si>
  <si>
    <t>TOTAL SUPPLEMENTAL BUDGET</t>
  </si>
  <si>
    <t>on going(0.43%)</t>
  </si>
  <si>
    <t>on going (15%)</t>
  </si>
  <si>
    <t>on going(42.55%)</t>
  </si>
  <si>
    <t>on going(30%)</t>
  </si>
  <si>
    <t>procurement on process</t>
  </si>
  <si>
    <t>waiting for delivery of materials</t>
  </si>
  <si>
    <t>on going(26%)</t>
  </si>
  <si>
    <t>POW for Prep</t>
  </si>
  <si>
    <t>on going(45%)</t>
  </si>
  <si>
    <t>on going(41%)</t>
  </si>
  <si>
    <t>on going(21.07%)</t>
  </si>
  <si>
    <t>on going(23.82%)</t>
  </si>
  <si>
    <t>POW for signature</t>
  </si>
  <si>
    <t>on going(43.33%)</t>
  </si>
  <si>
    <t>for Implementation</t>
  </si>
  <si>
    <t>on going(90%)</t>
  </si>
  <si>
    <t>on going (57.93%)</t>
  </si>
  <si>
    <t>POW for Signature</t>
  </si>
  <si>
    <t>re-aligned. SB#2</t>
  </si>
  <si>
    <t>Procurement on process</t>
  </si>
  <si>
    <t>on going(32%)</t>
  </si>
  <si>
    <t>on going</t>
  </si>
  <si>
    <t>re-appropriation only, project for resumption</t>
  </si>
  <si>
    <t>for transfer to trust fund. Waiting for approval</t>
  </si>
  <si>
    <t>ON GOING</t>
  </si>
  <si>
    <t>04/01/2025</t>
  </si>
  <si>
    <t>PROCUREMENT ON PROCESS</t>
  </si>
  <si>
    <t>POW PREPARATION</t>
  </si>
  <si>
    <t>Bidding procurement for feeds worth 342.750.00  and Hito fingerlings worth 100,867.80 is already delivered and used at Provincial Freshwater Hatchery for fingerlings production</t>
  </si>
  <si>
    <t>Bidding procurement of vegetable seeds awarded to CMC Enterprises worth 1,577,810 is for delivery , and 505 bags complete fertilizer awarded to PRB Agricultural  Products worth 1,009,495.00 is already delivered and for distribution to the identified recipients.</t>
  </si>
  <si>
    <t>Supplies are delivered for PAGRO laboratory production</t>
  </si>
  <si>
    <t>On going conduct of researches for the established demonstration farm</t>
  </si>
  <si>
    <t>The delayed procurements of the supplies was due to the change made on the procurement scheduled from 1st sem to 2nd sem of this year. Since the supplies and materials from 2024 Supplemental Budget was used for the continued project implementation</t>
  </si>
  <si>
    <t>Payment on Process</t>
  </si>
  <si>
    <t>for Delivery</t>
  </si>
  <si>
    <t>The procurement is on-going, and the related activities are scheduled to be conducted in the 3rd and 4th quarters.</t>
  </si>
  <si>
    <t>The disbursement is in process, and the related activities are scheduled to be conducted in the 3rd and 4th quarters.</t>
  </si>
  <si>
    <t>11/28/2025</t>
  </si>
  <si>
    <t>EDWIN I. JUBAHIB MMPA</t>
  </si>
  <si>
    <t xml:space="preserve">                      Governor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</si>
</sst>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mm/dd/yyyy;@"/>
    <numFmt numFmtId="167" formatCode="[$-3409]mmmm\ dd\,\ yyyy;@"/>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bottom/>
      <diagonal/>
    </border>
    <border>
      <left style="thin">
        <color auto="1"/>
      </left>
      <right/>
      <top/>
      <bottom/>
      <diagonal/>
    </border>
  </borders>
  <cellStyleXfs count="36">
    <xf numFmtId="0" fontId="0"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165"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267">
    <xf numFmtId="0" fontId="0" fillId="0" borderId="0" xfId="0"/>
    <xf numFmtId="9" fontId="7" fillId="0" borderId="2" xfId="6" applyFont="1" applyFill="1" applyBorder="1" applyAlignment="1">
      <alignment horizontal="center" vertical="center" wrapText="1"/>
    </xf>
    <xf numFmtId="165" fontId="7" fillId="0" borderId="2" xfId="7" applyFont="1" applyFill="1" applyBorder="1" applyAlignment="1">
      <alignment horizontal="center" vertical="center" wrapText="1"/>
    </xf>
    <xf numFmtId="0" fontId="13" fillId="0" borderId="0" xfId="0" applyFont="1" applyAlignment="1">
      <alignment horizontal="center" vertical="center"/>
    </xf>
    <xf numFmtId="0" fontId="7" fillId="0" borderId="0" xfId="0" applyFont="1"/>
    <xf numFmtId="0" fontId="13" fillId="0" borderId="0" xfId="0" applyFont="1"/>
    <xf numFmtId="0" fontId="12" fillId="0" borderId="0" xfId="0" applyFont="1"/>
    <xf numFmtId="0" fontId="14" fillId="0" borderId="0" xfId="0" applyFont="1"/>
    <xf numFmtId="0" fontId="7" fillId="0" borderId="6" xfId="7" applyNumberFormat="1" applyFont="1" applyFill="1" applyBorder="1" applyAlignment="1">
      <alignment wrapText="1"/>
    </xf>
    <xf numFmtId="0" fontId="7" fillId="0" borderId="9" xfId="0" applyFont="1" applyBorder="1"/>
    <xf numFmtId="0" fontId="7" fillId="0" borderId="9" xfId="7" applyNumberFormat="1" applyFont="1" applyFill="1" applyBorder="1" applyAlignment="1">
      <alignment wrapText="1"/>
    </xf>
    <xf numFmtId="0" fontId="7" fillId="0" borderId="10" xfId="0" applyFont="1" applyBorder="1"/>
    <xf numFmtId="0" fontId="7" fillId="0" borderId="9" xfId="7" applyNumberFormat="1" applyFont="1" applyFill="1" applyBorder="1" applyAlignment="1"/>
    <xf numFmtId="0" fontId="7" fillId="0" borderId="0" xfId="0" applyFont="1" applyAlignment="1">
      <alignment wrapText="1"/>
    </xf>
    <xf numFmtId="0" fontId="7" fillId="0" borderId="18" xfId="0" applyFont="1" applyBorder="1" applyAlignment="1">
      <alignment wrapText="1"/>
    </xf>
    <xf numFmtId="0" fontId="7" fillId="0" borderId="0" xfId="7" applyNumberFormat="1" applyFont="1" applyFill="1" applyBorder="1" applyAlignment="1"/>
    <xf numFmtId="165" fontId="8" fillId="0" borderId="0" xfId="7" applyFont="1" applyFill="1" applyAlignment="1">
      <alignment horizontal="center" vertical="center"/>
    </xf>
    <xf numFmtId="0" fontId="7" fillId="0" borderId="9" xfId="0" applyFont="1" applyBorder="1" applyAlignment="1">
      <alignment wrapText="1"/>
    </xf>
    <xf numFmtId="165" fontId="7" fillId="0" borderId="6" xfId="7" applyFont="1" applyFill="1" applyBorder="1" applyAlignment="1">
      <alignment horizontal="center" vertical="center"/>
    </xf>
    <xf numFmtId="165" fontId="10" fillId="0" borderId="6" xfId="7" applyFont="1" applyFill="1" applyBorder="1" applyAlignment="1">
      <alignment horizontal="center" vertical="center"/>
    </xf>
    <xf numFmtId="9" fontId="7" fillId="0" borderId="6" xfId="6" applyFont="1" applyFill="1" applyBorder="1" applyAlignment="1">
      <alignment horizontal="center" vertical="center"/>
    </xf>
    <xf numFmtId="165" fontId="7" fillId="0" borderId="6" xfId="7" applyFont="1" applyFill="1" applyBorder="1" applyAlignment="1">
      <alignment horizontal="center" vertical="center" wrapText="1"/>
    </xf>
    <xf numFmtId="165" fontId="7" fillId="0" borderId="9" xfId="7" applyFont="1" applyFill="1" applyBorder="1" applyAlignment="1">
      <alignment horizontal="center" vertical="center"/>
    </xf>
    <xf numFmtId="165" fontId="10" fillId="0" borderId="9" xfId="7" applyFont="1" applyFill="1" applyBorder="1" applyAlignment="1">
      <alignment horizontal="center" vertical="center"/>
    </xf>
    <xf numFmtId="9" fontId="7" fillId="0" borderId="9" xfId="6" applyFont="1" applyFill="1" applyBorder="1" applyAlignment="1">
      <alignment horizontal="center" vertical="center"/>
    </xf>
    <xf numFmtId="165" fontId="7" fillId="0" borderId="9" xfId="7" applyFont="1" applyFill="1" applyBorder="1" applyAlignment="1">
      <alignment horizontal="center" vertical="center" wrapText="1"/>
    </xf>
    <xf numFmtId="0" fontId="7" fillId="0" borderId="9" xfId="0" applyFont="1" applyBorder="1" applyAlignment="1">
      <alignment horizontal="center" vertical="center"/>
    </xf>
    <xf numFmtId="0" fontId="10" fillId="0" borderId="9" xfId="0" applyFont="1" applyBorder="1" applyAlignment="1">
      <alignment horizontal="center" vertical="center"/>
    </xf>
    <xf numFmtId="15" fontId="8" fillId="0" borderId="9" xfId="7" quotePrefix="1" applyNumberFormat="1" applyFont="1" applyFill="1" applyBorder="1" applyAlignment="1">
      <alignment horizontal="center" vertical="center"/>
    </xf>
    <xf numFmtId="15" fontId="8" fillId="0" borderId="9" xfId="1" quotePrefix="1" applyNumberFormat="1" applyFont="1" applyFill="1" applyBorder="1" applyAlignment="1">
      <alignment horizontal="center" vertical="center"/>
    </xf>
    <xf numFmtId="165" fontId="8" fillId="0" borderId="9" xfId="7" applyFont="1" applyFill="1" applyBorder="1" applyAlignment="1">
      <alignment horizontal="center" vertical="center"/>
    </xf>
    <xf numFmtId="165" fontId="8" fillId="0" borderId="6" xfId="7" applyFont="1" applyFill="1" applyBorder="1" applyAlignment="1">
      <alignment horizontal="center" vertical="center"/>
    </xf>
    <xf numFmtId="165" fontId="8" fillId="0" borderId="11" xfId="7" applyFont="1" applyFill="1" applyBorder="1" applyAlignment="1">
      <alignment horizontal="center" vertical="center"/>
    </xf>
    <xf numFmtId="15" fontId="8" fillId="0" borderId="11" xfId="7" quotePrefix="1" applyNumberFormat="1" applyFont="1" applyFill="1" applyBorder="1" applyAlignment="1">
      <alignment horizontal="center" vertical="center"/>
    </xf>
    <xf numFmtId="165" fontId="8" fillId="0" borderId="11" xfId="7" quotePrefix="1" applyFont="1" applyFill="1" applyBorder="1" applyAlignment="1">
      <alignment horizontal="center" vertical="center"/>
    </xf>
    <xf numFmtId="165" fontId="7" fillId="0" borderId="9" xfId="0" applyNumberFormat="1" applyFont="1" applyBorder="1" applyAlignment="1">
      <alignment horizontal="center" vertical="center" wrapText="1"/>
    </xf>
    <xf numFmtId="166" fontId="8" fillId="0" borderId="9" xfId="10" applyNumberFormat="1" applyFont="1" applyFill="1" applyBorder="1" applyAlignment="1">
      <alignment horizontal="center" vertical="center"/>
    </xf>
    <xf numFmtId="166" fontId="8" fillId="0" borderId="9" xfId="7" applyNumberFormat="1" applyFont="1" applyFill="1" applyBorder="1" applyAlignment="1">
      <alignment horizontal="center" vertical="center"/>
    </xf>
    <xf numFmtId="9" fontId="7" fillId="0" borderId="9" xfId="6" applyFont="1" applyFill="1" applyBorder="1" applyAlignment="1">
      <alignment horizontal="center" vertical="center" wrapText="1"/>
    </xf>
    <xf numFmtId="165" fontId="7" fillId="0" borderId="0" xfId="7" applyFont="1" applyFill="1" applyBorder="1" applyAlignment="1">
      <alignment horizontal="center" vertical="center"/>
    </xf>
    <xf numFmtId="165" fontId="10" fillId="0" borderId="0" xfId="7" applyFont="1" applyFill="1" applyBorder="1" applyAlignment="1">
      <alignment horizontal="center" vertical="center"/>
    </xf>
    <xf numFmtId="9" fontId="7" fillId="0" borderId="0" xfId="6" applyFont="1" applyFill="1" applyBorder="1" applyAlignment="1">
      <alignment horizontal="center" vertical="center"/>
    </xf>
    <xf numFmtId="165" fontId="13" fillId="0" borderId="0" xfId="7" applyFont="1" applyFill="1" applyAlignment="1">
      <alignment horizontal="center" vertical="center"/>
    </xf>
    <xf numFmtId="9" fontId="13" fillId="0" borderId="0" xfId="6" applyFont="1" applyFill="1" applyAlignment="1">
      <alignment horizontal="center" vertical="center"/>
    </xf>
    <xf numFmtId="165" fontId="13" fillId="0" borderId="0" xfId="0" applyNumberFormat="1" applyFont="1" applyAlignment="1">
      <alignment horizontal="center" vertical="center"/>
    </xf>
    <xf numFmtId="0" fontId="12" fillId="0" borderId="0" xfId="7" applyNumberFormat="1" applyFont="1" applyFill="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center" vertical="center"/>
    </xf>
    <xf numFmtId="4" fontId="7" fillId="0" borderId="0" xfId="0" applyNumberFormat="1" applyFont="1" applyAlignment="1">
      <alignment horizontal="center" vertical="center"/>
    </xf>
    <xf numFmtId="0" fontId="8" fillId="0" borderId="9" xfId="0" applyFont="1" applyBorder="1" applyAlignment="1">
      <alignment horizontal="center" vertical="center" wrapText="1"/>
    </xf>
    <xf numFmtId="17" fontId="8" fillId="0" borderId="15" xfId="7" applyNumberFormat="1" applyFont="1" applyFill="1" applyBorder="1" applyAlignment="1">
      <alignment horizontal="center" vertical="center"/>
    </xf>
    <xf numFmtId="17" fontId="8" fillId="0" borderId="9" xfId="7" applyNumberFormat="1" applyFont="1" applyFill="1" applyBorder="1" applyAlignment="1">
      <alignment horizontal="center" vertical="center"/>
    </xf>
    <xf numFmtId="15" fontId="8" fillId="0" borderId="6" xfId="0" quotePrefix="1" applyNumberFormat="1" applyFont="1" applyBorder="1" applyAlignment="1">
      <alignment horizontal="center" vertical="center" wrapText="1"/>
    </xf>
    <xf numFmtId="15" fontId="8" fillId="0" borderId="9" xfId="0" quotePrefix="1" applyNumberFormat="1" applyFont="1" applyBorder="1" applyAlignment="1">
      <alignment horizontal="center" vertical="center" wrapText="1"/>
    </xf>
    <xf numFmtId="165" fontId="8" fillId="0" borderId="15" xfId="7" applyFont="1" applyFill="1" applyBorder="1" applyAlignment="1">
      <alignment horizontal="center" vertical="center"/>
    </xf>
    <xf numFmtId="15" fontId="8" fillId="0" borderId="11" xfId="7" applyNumberFormat="1" applyFont="1" applyFill="1" applyBorder="1" applyAlignment="1">
      <alignment horizontal="center" vertical="center"/>
    </xf>
    <xf numFmtId="167" fontId="8" fillId="0" borderId="9" xfId="7" applyNumberFormat="1" applyFont="1" applyFill="1" applyBorder="1" applyAlignment="1">
      <alignment horizontal="center" vertical="center"/>
    </xf>
    <xf numFmtId="165" fontId="15" fillId="0" borderId="0" xfId="1" applyFont="1" applyFill="1" applyBorder="1" applyAlignment="1">
      <alignment horizontal="center" vertical="top"/>
    </xf>
    <xf numFmtId="165" fontId="16" fillId="0" borderId="0" xfId="1" applyFont="1" applyFill="1" applyBorder="1" applyAlignment="1">
      <alignment horizontal="center" vertical="center" wrapText="1"/>
    </xf>
    <xf numFmtId="165" fontId="15" fillId="0" borderId="9" xfId="1" applyFont="1" applyFill="1" applyBorder="1" applyAlignment="1">
      <alignment horizontal="right" vertical="top"/>
    </xf>
    <xf numFmtId="165" fontId="15" fillId="0" borderId="0" xfId="1" applyFont="1" applyFill="1" applyBorder="1" applyAlignment="1">
      <alignment horizontal="right" vertical="top"/>
    </xf>
    <xf numFmtId="165" fontId="0" fillId="0" borderId="0" xfId="1" applyFont="1" applyFill="1"/>
    <xf numFmtId="165" fontId="15" fillId="0" borderId="0" xfId="1" applyFont="1" applyFill="1"/>
    <xf numFmtId="165" fontId="15" fillId="0" borderId="11" xfId="1" applyFont="1" applyFill="1" applyBorder="1" applyAlignment="1">
      <alignment horizontal="left" vertical="top"/>
    </xf>
    <xf numFmtId="165" fontId="15" fillId="0" borderId="9" xfId="1" applyFont="1" applyFill="1" applyBorder="1" applyAlignment="1">
      <alignment horizontal="center" vertical="top"/>
    </xf>
    <xf numFmtId="165" fontId="15" fillId="0" borderId="15" xfId="1" applyFont="1" applyFill="1" applyBorder="1" applyAlignment="1">
      <alignment horizontal="center" vertical="top"/>
    </xf>
    <xf numFmtId="165" fontId="15" fillId="0" borderId="11" xfId="1" applyFont="1" applyFill="1" applyBorder="1" applyAlignment="1">
      <alignment horizontal="left" vertical="top" wrapText="1"/>
    </xf>
    <xf numFmtId="165" fontId="15" fillId="0" borderId="11" xfId="1" applyFont="1" applyFill="1" applyBorder="1" applyAlignment="1">
      <alignment vertical="top"/>
    </xf>
    <xf numFmtId="0" fontId="15" fillId="0" borderId="7" xfId="8" applyFont="1" applyBorder="1"/>
    <xf numFmtId="0" fontId="15" fillId="0" borderId="8" xfId="3" applyFont="1" applyBorder="1" applyAlignment="1">
      <alignment vertical="top" wrapText="1"/>
    </xf>
    <xf numFmtId="0" fontId="15" fillId="0" borderId="11" xfId="3" applyFont="1" applyBorder="1" applyAlignment="1">
      <alignment horizontal="left" vertical="top" wrapText="1"/>
    </xf>
    <xf numFmtId="0" fontId="7" fillId="0" borderId="0" xfId="0" applyFont="1" applyAlignment="1">
      <alignment horizontal="center" vertical="center"/>
    </xf>
    <xf numFmtId="165" fontId="16" fillId="0" borderId="11" xfId="1" applyFont="1" applyFill="1" applyBorder="1" applyAlignment="1">
      <alignment horizontal="center" vertical="center" wrapText="1"/>
    </xf>
    <xf numFmtId="165" fontId="0" fillId="0" borderId="0" xfId="0" applyNumberFormat="1"/>
    <xf numFmtId="0" fontId="15" fillId="0" borderId="7" xfId="8" applyFont="1" applyBorder="1" applyAlignment="1">
      <alignment horizontal="center"/>
    </xf>
    <xf numFmtId="0" fontId="15" fillId="0" borderId="7" xfId="0" applyFont="1" applyBorder="1" applyAlignment="1">
      <alignment horizontal="center" vertical="center"/>
    </xf>
    <xf numFmtId="0" fontId="15" fillId="0" borderId="8" xfId="0" applyFont="1" applyBorder="1" applyAlignment="1">
      <alignment vertical="top" wrapText="1"/>
    </xf>
    <xf numFmtId="0" fontId="15" fillId="0" borderId="11" xfId="0" applyFont="1" applyBorder="1" applyAlignment="1">
      <alignment horizontal="left" vertical="top" wrapText="1"/>
    </xf>
    <xf numFmtId="165" fontId="15" fillId="0" borderId="0" xfId="0" applyNumberFormat="1" applyFont="1"/>
    <xf numFmtId="0" fontId="15" fillId="0" borderId="0" xfId="0" applyFont="1"/>
    <xf numFmtId="0" fontId="3" fillId="0" borderId="0" xfId="0" applyFont="1"/>
    <xf numFmtId="2" fontId="0" fillId="0" borderId="0" xfId="0" applyNumberFormat="1"/>
    <xf numFmtId="4" fontId="15" fillId="0" borderId="9" xfId="0" applyNumberFormat="1" applyFont="1" applyBorder="1" applyAlignment="1">
      <alignment horizontal="right"/>
    </xf>
    <xf numFmtId="0" fontId="15" fillId="0" borderId="11" xfId="0" applyFont="1" applyBorder="1" applyAlignment="1">
      <alignment vertical="top" wrapText="1"/>
    </xf>
    <xf numFmtId="0" fontId="15" fillId="0" borderId="8" xfId="0" applyFont="1" applyBorder="1" applyAlignment="1">
      <alignment horizontal="left" vertical="top" wrapText="1"/>
    </xf>
    <xf numFmtId="0" fontId="16" fillId="0" borderId="9" xfId="3" applyFont="1" applyBorder="1" applyAlignment="1">
      <alignment horizontal="right"/>
    </xf>
    <xf numFmtId="0" fontId="15" fillId="0" borderId="9" xfId="0" applyFont="1" applyBorder="1" applyAlignment="1">
      <alignment horizontal="right"/>
    </xf>
    <xf numFmtId="0" fontId="15" fillId="0" borderId="11" xfId="3" applyFont="1" applyBorder="1" applyAlignment="1">
      <alignment vertical="top" wrapText="1"/>
    </xf>
    <xf numFmtId="0" fontId="16" fillId="0" borderId="9" xfId="0" applyFont="1" applyBorder="1" applyAlignment="1">
      <alignment horizontal="right"/>
    </xf>
    <xf numFmtId="0" fontId="16" fillId="0" borderId="11" xfId="0" applyFont="1" applyBorder="1" applyAlignment="1">
      <alignment horizontal="right" wrapText="1"/>
    </xf>
    <xf numFmtId="0" fontId="0" fillId="0" borderId="0" xfId="0" applyAlignment="1">
      <alignment horizontal="right"/>
    </xf>
    <xf numFmtId="166" fontId="8" fillId="0" borderId="9" xfId="1" applyNumberFormat="1" applyFont="1" applyFill="1" applyBorder="1" applyAlignment="1">
      <alignment horizontal="center" vertical="top"/>
    </xf>
    <xf numFmtId="165" fontId="8" fillId="0" borderId="9" xfId="7" applyFont="1" applyFill="1" applyBorder="1" applyAlignment="1">
      <alignment horizontal="center" vertical="top"/>
    </xf>
    <xf numFmtId="13" fontId="8" fillId="0" borderId="9" xfId="7" applyNumberFormat="1" applyFont="1" applyFill="1" applyBorder="1" applyAlignment="1">
      <alignment horizontal="center" vertical="center"/>
    </xf>
    <xf numFmtId="0" fontId="7" fillId="0" borderId="9" xfId="0" applyFont="1" applyBorder="1" applyAlignment="1">
      <alignment horizontal="center" vertical="center" wrapText="1"/>
    </xf>
    <xf numFmtId="14" fontId="8" fillId="0" borderId="9" xfId="7" applyNumberFormat="1" applyFont="1" applyFill="1" applyBorder="1" applyAlignment="1">
      <alignment horizontal="center" vertical="center"/>
    </xf>
    <xf numFmtId="0" fontId="7" fillId="0" borderId="7" xfId="0" applyFont="1" applyBorder="1" applyAlignment="1">
      <alignment wrapText="1"/>
    </xf>
    <xf numFmtId="0" fontId="7" fillId="0" borderId="8" xfId="0" applyFont="1" applyBorder="1" applyAlignment="1">
      <alignment wrapText="1"/>
    </xf>
    <xf numFmtId="0" fontId="7" fillId="0" borderId="11" xfId="0" applyFont="1" applyBorder="1" applyAlignment="1">
      <alignment wrapText="1"/>
    </xf>
    <xf numFmtId="0" fontId="7" fillId="0" borderId="7" xfId="0" applyFont="1" applyBorder="1"/>
    <xf numFmtId="0" fontId="7" fillId="0" borderId="8" xfId="0" applyFont="1" applyBorder="1"/>
    <xf numFmtId="165" fontId="8" fillId="0" borderId="9" xfId="7" quotePrefix="1" applyFont="1" applyFill="1" applyBorder="1" applyAlignment="1">
      <alignment horizontal="center" vertical="center"/>
    </xf>
    <xf numFmtId="14" fontId="8" fillId="0" borderId="9" xfId="18" quotePrefix="1" applyNumberFormat="1" applyFont="1" applyFill="1" applyBorder="1" applyAlignment="1">
      <alignment horizontal="center" vertical="center"/>
    </xf>
    <xf numFmtId="165" fontId="8" fillId="0" borderId="9" xfId="1" applyFont="1" applyFill="1" applyBorder="1" applyAlignment="1">
      <alignment horizontal="center" vertical="center"/>
    </xf>
    <xf numFmtId="165" fontId="8" fillId="0" borderId="9" xfId="0" applyNumberFormat="1" applyFont="1" applyBorder="1" applyAlignment="1">
      <alignment horizontal="center" vertical="center" wrapText="1"/>
    </xf>
    <xf numFmtId="0" fontId="7" fillId="0" borderId="8" xfId="8" applyFont="1" applyBorder="1"/>
    <xf numFmtId="0" fontId="7" fillId="0" borderId="8" xfId="8" applyFont="1" applyBorder="1" applyAlignment="1">
      <alignment wrapText="1"/>
    </xf>
    <xf numFmtId="0" fontId="7" fillId="0" borderId="11" xfId="8" applyFont="1" applyBorder="1" applyAlignment="1">
      <alignment wrapText="1"/>
    </xf>
    <xf numFmtId="165" fontId="7" fillId="0" borderId="9" xfId="7" applyFont="1" applyFill="1" applyBorder="1" applyAlignment="1">
      <alignment horizontal="center" vertical="top"/>
    </xf>
    <xf numFmtId="0" fontId="7" fillId="0" borderId="11" xfId="8" applyFont="1" applyBorder="1" applyAlignment="1">
      <alignment vertical="top" wrapText="1"/>
    </xf>
    <xf numFmtId="0" fontId="7" fillId="0" borderId="9" xfId="8" applyFont="1" applyBorder="1" applyAlignment="1">
      <alignment horizontal="center" vertical="top" wrapText="1"/>
    </xf>
    <xf numFmtId="0" fontId="7" fillId="0" borderId="11" xfId="0" applyFont="1" applyBorder="1" applyAlignment="1">
      <alignment horizontal="center" vertical="center"/>
    </xf>
    <xf numFmtId="167" fontId="10" fillId="0" borderId="9" xfId="7" applyNumberFormat="1" applyFont="1" applyFill="1" applyBorder="1" applyAlignment="1">
      <alignment horizontal="center" vertical="center"/>
    </xf>
    <xf numFmtId="0" fontId="7" fillId="0" borderId="11" xfId="0" applyFont="1" applyBorder="1"/>
    <xf numFmtId="14" fontId="8" fillId="0" borderId="9" xfId="0" quotePrefix="1" applyNumberFormat="1" applyFont="1" applyBorder="1" applyAlignment="1">
      <alignment horizontal="center" vertical="center" wrapText="1"/>
    </xf>
    <xf numFmtId="43" fontId="7" fillId="0" borderId="0" xfId="0" applyNumberFormat="1" applyFont="1"/>
    <xf numFmtId="0" fontId="7" fillId="0" borderId="8" xfId="0" applyFont="1" applyBorder="1" applyAlignment="1">
      <alignment horizontal="left" wrapText="1"/>
    </xf>
    <xf numFmtId="0" fontId="7" fillId="0" borderId="7" xfId="0" applyFont="1" applyBorder="1" applyAlignment="1">
      <alignment horizontal="left" wrapText="1"/>
    </xf>
    <xf numFmtId="167" fontId="8" fillId="0" borderId="9" xfId="7" quotePrefix="1" applyNumberFormat="1" applyFont="1" applyFill="1" applyBorder="1" applyAlignment="1">
      <alignment horizontal="center" vertical="center"/>
    </xf>
    <xf numFmtId="0" fontId="1" fillId="0" borderId="0" xfId="0" applyFont="1" applyAlignment="1">
      <alignment horizontal="center" vertical="center"/>
    </xf>
    <xf numFmtId="165" fontId="1" fillId="0" borderId="0" xfId="7" applyFont="1" applyFill="1" applyAlignment="1">
      <alignment horizontal="center" vertical="center"/>
    </xf>
    <xf numFmtId="9" fontId="1" fillId="0" borderId="0" xfId="6" applyFont="1" applyFill="1" applyAlignment="1">
      <alignment horizontal="center" vertical="center"/>
    </xf>
    <xf numFmtId="0" fontId="1" fillId="0" borderId="0" xfId="7" applyNumberFormat="1" applyFont="1" applyFill="1" applyAlignment="1">
      <alignment horizontal="center" vertical="center"/>
    </xf>
    <xf numFmtId="0" fontId="1" fillId="0" borderId="0" xfId="0" applyFont="1" applyAlignment="1">
      <alignment horizontal="center" vertical="center" wrapText="1"/>
    </xf>
    <xf numFmtId="0" fontId="1" fillId="0" borderId="0" xfId="0" applyFont="1"/>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xf numFmtId="0" fontId="1" fillId="0" borderId="8" xfId="0" applyFont="1" applyBorder="1" applyAlignment="1">
      <alignment wrapText="1"/>
    </xf>
    <xf numFmtId="0" fontId="1" fillId="0" borderId="11" xfId="0" applyFont="1" applyBorder="1" applyAlignment="1">
      <alignment wrapText="1"/>
    </xf>
    <xf numFmtId="0" fontId="1" fillId="0" borderId="9" xfId="0" applyFont="1" applyBorder="1" applyAlignment="1">
      <alignment horizontal="center" vertical="center"/>
    </xf>
    <xf numFmtId="165" fontId="1" fillId="0" borderId="9" xfId="7" applyFont="1" applyFill="1" applyBorder="1" applyAlignment="1">
      <alignment horizontal="center" vertical="center"/>
    </xf>
    <xf numFmtId="9" fontId="1" fillId="0" borderId="9" xfId="6" applyFont="1" applyFill="1" applyBorder="1" applyAlignment="1">
      <alignment horizontal="center" vertical="center"/>
    </xf>
    <xf numFmtId="0" fontId="1" fillId="0" borderId="9" xfId="7" applyNumberFormat="1" applyFont="1" applyFill="1" applyBorder="1" applyAlignment="1"/>
    <xf numFmtId="9" fontId="1" fillId="0" borderId="11" xfId="6" applyFont="1" applyFill="1" applyBorder="1" applyAlignment="1">
      <alignment horizontal="center" vertical="center"/>
    </xf>
    <xf numFmtId="0" fontId="1" fillId="0" borderId="9" xfId="0" applyFont="1" applyBorder="1"/>
    <xf numFmtId="0" fontId="1" fillId="0" borderId="16" xfId="0" quotePrefix="1" applyFont="1" applyBorder="1" applyAlignment="1">
      <alignment wrapText="1"/>
    </xf>
    <xf numFmtId="165" fontId="1" fillId="0" borderId="9" xfId="0" applyNumberFormat="1" applyFont="1" applyBorder="1" applyAlignment="1">
      <alignment horizontal="center" vertical="center"/>
    </xf>
    <xf numFmtId="0" fontId="1" fillId="0" borderId="6" xfId="7" applyNumberFormat="1" applyFont="1" applyFill="1" applyBorder="1" applyAlignment="1"/>
    <xf numFmtId="9" fontId="1" fillId="0" borderId="16" xfId="6" applyFont="1" applyFill="1" applyBorder="1" applyAlignment="1">
      <alignment horizontal="center" vertical="center"/>
    </xf>
    <xf numFmtId="165" fontId="1" fillId="0" borderId="6" xfId="7" applyFont="1" applyFill="1" applyBorder="1" applyAlignment="1">
      <alignment horizontal="center" vertical="center"/>
    </xf>
    <xf numFmtId="9" fontId="1" fillId="0" borderId="8" xfId="6" applyFont="1" applyFill="1" applyBorder="1" applyAlignment="1">
      <alignment horizontal="center" vertical="center"/>
    </xf>
    <xf numFmtId="9" fontId="1" fillId="0" borderId="4" xfId="6" applyFont="1" applyFill="1" applyBorder="1" applyAlignment="1">
      <alignment horizontal="center" vertical="center"/>
    </xf>
    <xf numFmtId="165" fontId="1" fillId="0" borderId="9" xfId="7" applyFont="1" applyFill="1" applyBorder="1" applyAlignment="1">
      <alignment horizontal="center" vertical="center" wrapText="1"/>
    </xf>
    <xf numFmtId="0" fontId="1" fillId="0" borderId="11" xfId="7" applyNumberFormat="1" applyFont="1" applyFill="1" applyBorder="1" applyAlignment="1">
      <alignment wrapText="1"/>
    </xf>
    <xf numFmtId="9" fontId="1" fillId="0" borderId="7" xfId="6" applyFont="1" applyFill="1" applyBorder="1" applyAlignment="1">
      <alignment horizontal="center" vertical="center"/>
    </xf>
    <xf numFmtId="0" fontId="1" fillId="0" borderId="9" xfId="13" applyFont="1" applyBorder="1" applyAlignment="1">
      <alignment horizontal="center" vertical="center" wrapText="1"/>
    </xf>
    <xf numFmtId="0" fontId="1" fillId="0" borderId="7" xfId="0" applyFont="1" applyBorder="1" applyAlignment="1">
      <alignment wrapText="1"/>
    </xf>
    <xf numFmtId="43" fontId="1" fillId="0" borderId="9" xfId="10" applyFont="1" applyFill="1" applyBorder="1" applyAlignment="1">
      <alignment horizontal="center" vertical="center"/>
    </xf>
    <xf numFmtId="165" fontId="13" fillId="0" borderId="14" xfId="7" quotePrefix="1" applyFont="1" applyFill="1" applyBorder="1" applyAlignment="1">
      <alignment horizontal="center" vertical="center"/>
    </xf>
    <xf numFmtId="14" fontId="13" fillId="0" borderId="14" xfId="7" quotePrefix="1" applyNumberFormat="1" applyFont="1" applyFill="1" applyBorder="1" applyAlignment="1">
      <alignment horizontal="center" vertical="center"/>
    </xf>
    <xf numFmtId="0" fontId="8" fillId="0" borderId="14" xfId="0" applyFont="1" applyBorder="1" applyAlignment="1">
      <alignment vertical="top" wrapText="1"/>
    </xf>
    <xf numFmtId="166" fontId="13" fillId="0" borderId="14" xfId="7" quotePrefix="1" applyNumberFormat="1" applyFont="1" applyFill="1" applyBorder="1" applyAlignment="1">
      <alignment horizontal="center" vertical="center"/>
    </xf>
    <xf numFmtId="0" fontId="8" fillId="0" borderId="14" xfId="0" applyFont="1" applyBorder="1" applyAlignment="1">
      <alignment vertical="center" wrapText="1"/>
    </xf>
    <xf numFmtId="165" fontId="1" fillId="0" borderId="7" xfId="7" applyFont="1" applyFill="1" applyBorder="1" applyAlignment="1">
      <alignment horizontal="center" vertical="center"/>
    </xf>
    <xf numFmtId="0" fontId="8" fillId="0" borderId="14" xfId="0" applyFont="1" applyBorder="1" applyAlignment="1">
      <alignment horizontal="left" vertical="top" wrapText="1"/>
    </xf>
    <xf numFmtId="0" fontId="1" fillId="0" borderId="9" xfId="30" applyFont="1" applyBorder="1" applyAlignment="1">
      <alignment horizontal="left" vertical="center" wrapText="1"/>
    </xf>
    <xf numFmtId="4" fontId="1" fillId="0" borderId="9" xfId="0" applyNumberFormat="1" applyFont="1" applyBorder="1" applyAlignment="1">
      <alignment horizontal="center" vertical="center"/>
    </xf>
    <xf numFmtId="10" fontId="1" fillId="0" borderId="9" xfId="6" applyNumberFormat="1" applyFont="1" applyFill="1" applyBorder="1" applyAlignment="1">
      <alignment horizontal="center" vertical="center"/>
    </xf>
    <xf numFmtId="165" fontId="1" fillId="0" borderId="9" xfId="1" applyFont="1" applyFill="1" applyBorder="1" applyAlignment="1">
      <alignment horizontal="center" vertical="center"/>
    </xf>
    <xf numFmtId="43" fontId="1" fillId="0" borderId="0" xfId="4" applyFont="1" applyFill="1" applyBorder="1" applyAlignment="1"/>
    <xf numFmtId="43" fontId="1" fillId="0" borderId="0" xfId="4" applyFont="1" applyFill="1" applyBorder="1" applyAlignment="1">
      <alignment wrapText="1"/>
    </xf>
    <xf numFmtId="165" fontId="1" fillId="0" borderId="11" xfId="7" applyFont="1" applyFill="1" applyBorder="1" applyAlignment="1">
      <alignment horizontal="center" vertical="center"/>
    </xf>
    <xf numFmtId="0" fontId="1" fillId="0" borderId="7" xfId="8" applyFont="1" applyBorder="1"/>
    <xf numFmtId="0" fontId="1" fillId="0" borderId="8" xfId="8" applyFont="1" applyBorder="1"/>
    <xf numFmtId="9" fontId="1" fillId="0" borderId="9" xfId="2" applyFont="1" applyFill="1" applyBorder="1" applyAlignment="1">
      <alignment horizontal="center" vertical="center"/>
    </xf>
    <xf numFmtId="165" fontId="1" fillId="0" borderId="9" xfId="1" applyFont="1" applyFill="1" applyBorder="1" applyAlignment="1">
      <alignment horizontal="center" vertical="center" wrapText="1"/>
    </xf>
    <xf numFmtId="0" fontId="1" fillId="0" borderId="9" xfId="1" applyNumberFormat="1" applyFont="1" applyFill="1" applyBorder="1" applyAlignment="1"/>
    <xf numFmtId="0" fontId="1" fillId="0" borderId="7" xfId="8" applyFont="1" applyBorder="1" applyAlignment="1">
      <alignment vertical="top"/>
    </xf>
    <xf numFmtId="0" fontId="1" fillId="0" borderId="8" xfId="8" applyFont="1" applyBorder="1" applyAlignment="1">
      <alignment vertical="top"/>
    </xf>
    <xf numFmtId="0" fontId="1" fillId="0" borderId="8" xfId="3" applyFont="1" applyBorder="1" applyAlignment="1">
      <alignment vertical="top" wrapText="1"/>
    </xf>
    <xf numFmtId="0" fontId="1" fillId="0" borderId="11" xfId="3" applyFont="1" applyBorder="1" applyAlignment="1">
      <alignment vertical="top" wrapText="1"/>
    </xf>
    <xf numFmtId="4" fontId="1" fillId="0" borderId="9" xfId="0" applyNumberFormat="1" applyFont="1" applyBorder="1" applyAlignment="1">
      <alignment horizontal="center" vertical="top"/>
    </xf>
    <xf numFmtId="9" fontId="1" fillId="0" borderId="9" xfId="2" applyFont="1" applyFill="1" applyBorder="1" applyAlignment="1">
      <alignment horizontal="center" vertical="top"/>
    </xf>
    <xf numFmtId="165" fontId="1" fillId="0" borderId="9" xfId="1" applyFont="1" applyFill="1" applyBorder="1" applyAlignment="1">
      <alignment horizontal="center" vertical="top"/>
    </xf>
    <xf numFmtId="0" fontId="1" fillId="0" borderId="9" xfId="1" applyNumberFormat="1" applyFont="1" applyFill="1" applyBorder="1" applyAlignment="1">
      <alignment vertical="top"/>
    </xf>
    <xf numFmtId="0" fontId="1" fillId="0" borderId="9" xfId="0" applyFont="1" applyBorder="1" applyAlignment="1">
      <alignment horizontal="center" vertical="top" wrapText="1"/>
    </xf>
    <xf numFmtId="0" fontId="1" fillId="0" borderId="0" xfId="0" applyFont="1" applyAlignment="1">
      <alignment vertical="top"/>
    </xf>
    <xf numFmtId="4" fontId="1" fillId="0" borderId="7" xfId="0" applyNumberFormat="1" applyFont="1" applyBorder="1" applyAlignment="1">
      <alignment horizontal="center" vertical="top"/>
    </xf>
    <xf numFmtId="0" fontId="1" fillId="0" borderId="7" xfId="0" applyFont="1" applyBorder="1" applyAlignment="1">
      <alignment vertical="top"/>
    </xf>
    <xf numFmtId="0" fontId="1" fillId="0" borderId="8" xfId="0" applyFont="1" applyBorder="1" applyAlignment="1">
      <alignment vertical="top"/>
    </xf>
    <xf numFmtId="0" fontId="1" fillId="0" borderId="8" xfId="0" applyFont="1" applyBorder="1" applyAlignment="1">
      <alignment vertical="top" wrapText="1"/>
    </xf>
    <xf numFmtId="0" fontId="1" fillId="0" borderId="11" xfId="0" applyFont="1" applyBorder="1" applyAlignment="1">
      <alignment vertical="top" wrapText="1"/>
    </xf>
    <xf numFmtId="165" fontId="1" fillId="0" borderId="7" xfId="7" applyFont="1" applyFill="1" applyBorder="1" applyAlignment="1">
      <alignment vertical="top"/>
    </xf>
    <xf numFmtId="165" fontId="1" fillId="0" borderId="8" xfId="7" applyFont="1" applyFill="1" applyBorder="1" applyAlignment="1">
      <alignment vertical="top"/>
    </xf>
    <xf numFmtId="165" fontId="1" fillId="0" borderId="8" xfId="1" applyFont="1" applyFill="1" applyBorder="1" applyAlignment="1">
      <alignment vertical="top"/>
    </xf>
    <xf numFmtId="9" fontId="1" fillId="0" borderId="9" xfId="6" applyFont="1" applyFill="1" applyBorder="1" applyAlignment="1">
      <alignment horizontal="center" vertical="top"/>
    </xf>
    <xf numFmtId="0" fontId="1" fillId="0" borderId="9" xfId="7" applyNumberFormat="1" applyFont="1" applyFill="1" applyBorder="1" applyAlignment="1">
      <alignment vertical="top"/>
    </xf>
    <xf numFmtId="165" fontId="1" fillId="0" borderId="9" xfId="7" applyFont="1" applyFill="1" applyBorder="1" applyAlignment="1">
      <alignment horizontal="center" vertical="top"/>
    </xf>
    <xf numFmtId="165" fontId="1" fillId="0" borderId="11" xfId="7" applyFont="1" applyFill="1" applyBorder="1" applyAlignment="1">
      <alignment horizontal="center" vertical="top"/>
    </xf>
    <xf numFmtId="165" fontId="1" fillId="0" borderId="11" xfId="1" applyFont="1" applyFill="1" applyBorder="1" applyAlignment="1">
      <alignment vertical="top"/>
    </xf>
    <xf numFmtId="165" fontId="1" fillId="0" borderId="11" xfId="1" applyFont="1" applyFill="1" applyBorder="1" applyAlignment="1">
      <alignment horizontal="center" vertical="top"/>
    </xf>
    <xf numFmtId="0" fontId="1" fillId="0" borderId="15" xfId="1" applyNumberFormat="1" applyFont="1" applyFill="1" applyBorder="1" applyAlignment="1">
      <alignment vertical="top"/>
    </xf>
    <xf numFmtId="165" fontId="1" fillId="0" borderId="11" xfId="1" applyFont="1" applyFill="1" applyBorder="1" applyAlignment="1">
      <alignment vertical="top" wrapText="1"/>
    </xf>
    <xf numFmtId="4" fontId="1" fillId="0" borderId="11" xfId="0" applyNumberFormat="1" applyFont="1" applyBorder="1" applyAlignment="1">
      <alignment horizontal="center" vertical="top"/>
    </xf>
    <xf numFmtId="0" fontId="1" fillId="0" borderId="11" xfId="0" applyFont="1" applyBorder="1" applyAlignment="1">
      <alignment horizontal="center" vertical="center"/>
    </xf>
    <xf numFmtId="167" fontId="1" fillId="0" borderId="9" xfId="7" applyNumberFormat="1" applyFont="1" applyFill="1" applyBorder="1" applyAlignment="1">
      <alignment horizontal="center" vertical="center"/>
    </xf>
    <xf numFmtId="14" fontId="1" fillId="0" borderId="9" xfId="7" applyNumberFormat="1" applyFont="1" applyFill="1" applyBorder="1" applyAlignment="1">
      <alignment horizontal="center" vertical="center"/>
    </xf>
    <xf numFmtId="165" fontId="1" fillId="0" borderId="9" xfId="7" applyFont="1" applyFill="1" applyBorder="1" applyAlignment="1">
      <alignment horizontal="right" vertical="center"/>
    </xf>
    <xf numFmtId="0" fontId="1" fillId="0" borderId="8" xfId="0" applyFont="1" applyBorder="1" applyAlignment="1">
      <alignment horizontal="left" wrapText="1"/>
    </xf>
    <xf numFmtId="165" fontId="1" fillId="0" borderId="0" xfId="7" applyFont="1" applyFill="1" applyAlignment="1"/>
    <xf numFmtId="43" fontId="1" fillId="0" borderId="0" xfId="0" applyNumberFormat="1" applyFont="1"/>
    <xf numFmtId="0" fontId="1" fillId="0" borderId="0" xfId="7" applyNumberFormat="1" applyFont="1" applyFill="1" applyAlignment="1"/>
    <xf numFmtId="165" fontId="1" fillId="0" borderId="0" xfId="1" applyFont="1" applyFill="1" applyAlignment="1">
      <alignment horizontal="center" vertical="center"/>
    </xf>
    <xf numFmtId="165" fontId="1" fillId="0" borderId="0" xfId="0" applyNumberFormat="1" applyFont="1" applyAlignment="1">
      <alignment horizontal="center" vertical="center"/>
    </xf>
    <xf numFmtId="0" fontId="1" fillId="0" borderId="0" xfId="0" applyFont="1" applyBorder="1" applyAlignment="1">
      <alignment wrapText="1"/>
    </xf>
    <xf numFmtId="0" fontId="7" fillId="0" borderId="0" xfId="0" applyFont="1" applyBorder="1"/>
    <xf numFmtId="165" fontId="1" fillId="0" borderId="0" xfId="7" applyFont="1" applyFill="1" applyBorder="1" applyAlignment="1">
      <alignment horizontal="center" vertical="center"/>
    </xf>
    <xf numFmtId="165" fontId="8" fillId="0" borderId="0" xfId="7" applyFont="1" applyFill="1" applyBorder="1" applyAlignment="1">
      <alignment horizontal="center" vertical="center"/>
    </xf>
    <xf numFmtId="0" fontId="1" fillId="0" borderId="0" xfId="7" applyNumberFormat="1" applyFont="1" applyFill="1" applyBorder="1" applyAlignment="1"/>
    <xf numFmtId="0" fontId="1" fillId="0" borderId="0" xfId="0" applyFont="1" applyBorder="1" applyAlignment="1">
      <alignment horizontal="center" vertical="center" wrapText="1"/>
    </xf>
    <xf numFmtId="0" fontId="14" fillId="0" borderId="0" xfId="7" applyNumberFormat="1" applyFont="1" applyFill="1" applyAlignment="1">
      <alignment vertical="center"/>
    </xf>
    <xf numFmtId="0" fontId="14" fillId="0" borderId="0" xfId="0" applyFont="1" applyAlignment="1">
      <alignment horizontal="left"/>
    </xf>
    <xf numFmtId="0" fontId="7" fillId="0" borderId="8" xfId="0" applyFont="1" applyBorder="1"/>
    <xf numFmtId="0" fontId="7" fillId="0" borderId="11" xfId="0" applyFont="1" applyBorder="1"/>
    <xf numFmtId="0" fontId="7" fillId="0" borderId="8" xfId="0" applyFont="1" applyBorder="1" applyAlignment="1">
      <alignment wrapText="1"/>
    </xf>
    <xf numFmtId="0" fontId="7" fillId="0" borderId="11" xfId="0" applyFont="1" applyBorder="1" applyAlignment="1">
      <alignment wrapText="1"/>
    </xf>
    <xf numFmtId="0" fontId="7" fillId="0" borderId="7" xfId="0" applyFont="1" applyBorder="1" applyAlignment="1">
      <alignmen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11" xfId="0" applyFont="1" applyBorder="1" applyAlignment="1">
      <alignment horizontal="left" wrapText="1"/>
    </xf>
    <xf numFmtId="0" fontId="1" fillId="0" borderId="8" xfId="0" applyFont="1" applyBorder="1" applyAlignment="1">
      <alignment horizontal="left" wrapText="1"/>
    </xf>
    <xf numFmtId="0" fontId="1" fillId="0" borderId="11" xfId="0" applyFont="1" applyBorder="1" applyAlignment="1">
      <alignment horizontal="left" wrapText="1"/>
    </xf>
    <xf numFmtId="0" fontId="1" fillId="0" borderId="8" xfId="0" applyFont="1" applyBorder="1" applyAlignment="1">
      <alignment wrapText="1"/>
    </xf>
    <xf numFmtId="0" fontId="1" fillId="0" borderId="11" xfId="0" applyFont="1" applyBorder="1" applyAlignment="1">
      <alignment wrapText="1"/>
    </xf>
    <xf numFmtId="0" fontId="1" fillId="0" borderId="9" xfId="0" applyFont="1" applyBorder="1" applyAlignment="1">
      <alignment wrapText="1"/>
    </xf>
    <xf numFmtId="0" fontId="1" fillId="0" borderId="16" xfId="0" applyFont="1" applyBorder="1" applyAlignment="1">
      <alignment wrapText="1"/>
    </xf>
    <xf numFmtId="0" fontId="1" fillId="0" borderId="17"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8" xfId="3" applyFont="1" applyBorder="1" applyAlignment="1">
      <alignment wrapText="1"/>
    </xf>
    <xf numFmtId="0" fontId="7" fillId="0" borderId="11" xfId="3" applyFont="1" applyBorder="1" applyAlignment="1">
      <alignment wrapText="1"/>
    </xf>
    <xf numFmtId="0" fontId="7" fillId="0" borderId="8" xfId="8" applyFont="1" applyBorder="1" applyAlignment="1">
      <alignment vertical="top" wrapText="1"/>
    </xf>
    <xf numFmtId="0" fontId="7" fillId="0" borderId="11" xfId="8" applyFont="1" applyBorder="1" applyAlignment="1">
      <alignment vertical="top" wrapText="1"/>
    </xf>
    <xf numFmtId="0" fontId="1" fillId="0" borderId="8" xfId="0" applyFont="1" applyBorder="1" applyAlignment="1">
      <alignment vertical="center" wrapText="1"/>
    </xf>
    <xf numFmtId="0" fontId="1" fillId="0" borderId="11" xfId="0" applyFont="1" applyBorder="1" applyAlignment="1">
      <alignment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7" fillId="0" borderId="16" xfId="0" applyFont="1" applyBorder="1" applyAlignment="1">
      <alignment wrapText="1"/>
    </xf>
    <xf numFmtId="0" fontId="7" fillId="0" borderId="17" xfId="0" applyFont="1" applyBorder="1" applyAlignment="1">
      <alignment wrapText="1"/>
    </xf>
    <xf numFmtId="0" fontId="9"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xf numFmtId="0" fontId="7" fillId="0" borderId="2" xfId="0" applyFont="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165" fontId="7" fillId="0" borderId="1" xfId="7" applyFont="1" applyFill="1" applyBorder="1" applyAlignment="1">
      <alignment horizontal="center" vertical="center"/>
    </xf>
    <xf numFmtId="165" fontId="7" fillId="0" borderId="2" xfId="7" applyFont="1" applyFill="1" applyBorder="1" applyAlignment="1">
      <alignment horizontal="center" vertical="center"/>
    </xf>
    <xf numFmtId="165" fontId="10" fillId="0" borderId="1" xfId="7" applyFont="1" applyFill="1" applyBorder="1" applyAlignment="1">
      <alignment horizontal="center" vertical="center" wrapText="1"/>
    </xf>
    <xf numFmtId="165" fontId="10" fillId="0" borderId="2" xfId="7" applyFont="1" applyFill="1" applyBorder="1" applyAlignment="1">
      <alignment horizontal="center" vertical="center" wrapText="1"/>
    </xf>
    <xf numFmtId="165" fontId="7" fillId="0" borderId="12" xfId="7" applyFont="1" applyFill="1" applyBorder="1" applyAlignment="1">
      <alignment horizontal="center" vertical="center" wrapText="1"/>
    </xf>
    <xf numFmtId="165" fontId="7" fillId="0" borderId="13" xfId="7" applyFont="1" applyFill="1" applyBorder="1" applyAlignment="1">
      <alignment horizontal="center" vertical="center" wrapText="1"/>
    </xf>
    <xf numFmtId="0" fontId="7" fillId="0" borderId="14" xfId="7" applyNumberFormat="1" applyFont="1" applyFill="1" applyBorder="1" applyAlignment="1">
      <alignmen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3" xfId="0" applyFont="1" applyBorder="1"/>
    <xf numFmtId="0" fontId="11" fillId="0" borderId="4" xfId="0" applyFont="1" applyBorder="1"/>
    <xf numFmtId="0" fontId="11" fillId="0" borderId="5" xfId="0" applyFont="1" applyBorder="1"/>
    <xf numFmtId="0" fontId="7" fillId="0" borderId="7" xfId="0" applyFont="1" applyBorder="1"/>
    <xf numFmtId="165" fontId="13" fillId="0" borderId="0" xfId="7" applyFont="1" applyFill="1" applyAlignment="1">
      <alignment horizontal="center" vertical="center"/>
    </xf>
    <xf numFmtId="0" fontId="16" fillId="0" borderId="8" xfId="3" applyFont="1" applyBorder="1" applyAlignment="1">
      <alignment horizontal="left" vertical="top" wrapText="1"/>
    </xf>
    <xf numFmtId="0" fontId="16" fillId="0" borderId="11" xfId="3" applyFont="1" applyBorder="1" applyAlignment="1">
      <alignment horizontal="left" vertical="top" wrapText="1"/>
    </xf>
    <xf numFmtId="165" fontId="15" fillId="0" borderId="19" xfId="1" applyFont="1" applyFill="1" applyBorder="1" applyAlignment="1">
      <alignment horizontal="center" vertical="top"/>
    </xf>
    <xf numFmtId="165" fontId="15" fillId="0" borderId="0" xfId="1" applyFont="1" applyFill="1" applyBorder="1" applyAlignment="1">
      <alignment horizontal="center" vertical="top"/>
    </xf>
    <xf numFmtId="0" fontId="3" fillId="0" borderId="0" xfId="0" applyFont="1" applyAlignment="1">
      <alignment horizontal="center"/>
    </xf>
    <xf numFmtId="0" fontId="16" fillId="0" borderId="8" xfId="8" applyFont="1" applyBorder="1" applyAlignment="1">
      <alignment horizontal="left" vertical="top" wrapText="1"/>
    </xf>
    <xf numFmtId="0" fontId="16" fillId="0" borderId="11" xfId="8" applyFont="1" applyBorder="1" applyAlignment="1">
      <alignment horizontal="left" vertical="top" wrapText="1"/>
    </xf>
  </cellXfs>
  <cellStyles count="36">
    <cellStyle name="Comma" xfId="1" builtinId="3"/>
    <cellStyle name="Comma 2" xfId="4"/>
    <cellStyle name="Comma 2 2" xfId="10"/>
    <cellStyle name="Comma 2 2 2" xfId="16"/>
    <cellStyle name="Comma 2 2 2 2" xfId="33"/>
    <cellStyle name="Comma 2 2 3" xfId="27"/>
    <cellStyle name="Comma 2 3" xfId="21"/>
    <cellStyle name="Comma 3" xfId="5"/>
    <cellStyle name="Comma 3 2" xfId="22"/>
    <cellStyle name="Comma 4" xfId="7"/>
    <cellStyle name="Comma 4 2" xfId="14"/>
    <cellStyle name="Comma 4 2 2" xfId="31"/>
    <cellStyle name="Comma 4 3" xfId="24"/>
    <cellStyle name="Comma 5" xfId="17"/>
    <cellStyle name="Comma 5 2" xfId="34"/>
    <cellStyle name="Comma 6" xfId="18"/>
    <cellStyle name="Currency 2" xfId="9"/>
    <cellStyle name="Currency 2 2" xfId="26"/>
    <cellStyle name="Currency 3" xfId="35"/>
    <cellStyle name="Normal" xfId="0" builtinId="0"/>
    <cellStyle name="Normal 2" xfId="3"/>
    <cellStyle name="Normal 2 2" xfId="8"/>
    <cellStyle name="Normal 2 2 2" xfId="13"/>
    <cellStyle name="Normal 2 2 2 2" xfId="30"/>
    <cellStyle name="Normal 2 2 3" xfId="25"/>
    <cellStyle name="Normal 2 3" xfId="20"/>
    <cellStyle name="Normal 3" xfId="11"/>
    <cellStyle name="Normal 3 2" xfId="28"/>
    <cellStyle name="Percent" xfId="2" builtinId="5"/>
    <cellStyle name="Percent 2" xfId="6"/>
    <cellStyle name="Percent 2 2" xfId="15"/>
    <cellStyle name="Percent 2 2 2" xfId="32"/>
    <cellStyle name="Percent 2 3" xfId="23"/>
    <cellStyle name="Percent 3" xfId="12"/>
    <cellStyle name="Percent 3 2" xfId="29"/>
    <cellStyle name="Percent 4" xfId="19"/>
  </cellStyles>
  <dxfs count="0"/>
  <tableStyles count="0" defaultTableStyle="TableStyleMedium9" defaultPivotStyle="PivotStyleLight16"/>
  <colors>
    <mruColors>
      <color rgb="FFA31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318</xdr:row>
      <xdr:rowOff>114300</xdr:rowOff>
    </xdr:from>
    <xdr:to>
      <xdr:col>4</xdr:col>
      <xdr:colOff>1580495</xdr:colOff>
      <xdr:row>320</xdr:row>
      <xdr:rowOff>28601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47700" y="82200750"/>
          <a:ext cx="1237595" cy="304826"/>
        </a:xfrm>
        <a:prstGeom prst="rect">
          <a:avLst/>
        </a:prstGeom>
      </xdr:spPr>
    </xdr:pic>
    <xdr:clientData/>
  </xdr:twoCellAnchor>
  <xdr:twoCellAnchor editAs="oneCell">
    <xdr:from>
      <xdr:col>6</xdr:col>
      <xdr:colOff>561975</xdr:colOff>
      <xdr:row>317</xdr:row>
      <xdr:rowOff>180975</xdr:rowOff>
    </xdr:from>
    <xdr:to>
      <xdr:col>8</xdr:col>
      <xdr:colOff>437126</xdr:colOff>
      <xdr:row>320</xdr:row>
      <xdr:rowOff>164787</xdr:rowOff>
    </xdr:to>
    <xdr:pic>
      <xdr:nvPicPr>
        <xdr:cNvPr id="3" name="Picture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5833" t="15603" r="17789" b="74242"/>
        <a:stretch>
          <a:fillRect/>
        </a:stretch>
      </xdr:blipFill>
      <xdr:spPr>
        <a:xfrm>
          <a:off x="5276850" y="82076925"/>
          <a:ext cx="1789676" cy="564837"/>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2"/>
  <sheetViews>
    <sheetView tabSelected="1" topLeftCell="A152" workbookViewId="0">
      <selection activeCell="N162" sqref="N162"/>
    </sheetView>
  </sheetViews>
  <sheetFormatPr defaultColWidth="9.140625" defaultRowHeight="15"/>
  <cols>
    <col min="1" max="4" width="1.140625" style="124" customWidth="1"/>
    <col min="5" max="5" width="53.28515625" style="124" customWidth="1"/>
    <col min="6" max="6" width="12.85546875" style="119" customWidth="1"/>
    <col min="7" max="7" width="15.42578125" style="119" customWidth="1"/>
    <col min="8" max="8" width="13.28515625" style="46" customWidth="1"/>
    <col min="9" max="9" width="12.7109375" style="46" customWidth="1"/>
    <col min="10" max="10" width="6.140625" style="121" customWidth="1"/>
    <col min="11" max="11" width="15.85546875" style="119" customWidth="1"/>
    <col min="12" max="12" width="7.140625" style="124" customWidth="1"/>
    <col min="13" max="13" width="18.7109375" style="123" customWidth="1"/>
    <col min="14" max="14" width="16.85546875" style="124" bestFit="1" customWidth="1"/>
    <col min="15" max="16384" width="9.140625" style="124"/>
  </cols>
  <sheetData>
    <row r="1" spans="1:13" s="119" customFormat="1" ht="18.75">
      <c r="A1" s="240" t="s">
        <v>0</v>
      </c>
      <c r="B1" s="240"/>
      <c r="C1" s="240"/>
      <c r="D1" s="240"/>
      <c r="E1" s="240"/>
      <c r="F1" s="240"/>
      <c r="G1" s="240"/>
      <c r="H1" s="240"/>
      <c r="I1" s="240"/>
      <c r="J1" s="240"/>
      <c r="K1" s="240"/>
      <c r="L1" s="240"/>
      <c r="M1" s="240"/>
    </row>
    <row r="2" spans="1:13" s="119" customFormat="1" ht="18.75">
      <c r="A2" s="240" t="s">
        <v>297</v>
      </c>
      <c r="B2" s="240"/>
      <c r="C2" s="240"/>
      <c r="D2" s="240"/>
      <c r="E2" s="240"/>
      <c r="F2" s="240"/>
      <c r="G2" s="240"/>
      <c r="H2" s="240"/>
      <c r="I2" s="240"/>
      <c r="J2" s="240"/>
      <c r="K2" s="240"/>
      <c r="L2" s="240"/>
      <c r="M2" s="240"/>
    </row>
    <row r="3" spans="1:13" s="119" customFormat="1">
      <c r="A3" s="119" t="s">
        <v>1</v>
      </c>
      <c r="G3" s="120"/>
      <c r="H3" s="16"/>
      <c r="I3" s="16"/>
      <c r="J3" s="121"/>
      <c r="K3" s="120"/>
      <c r="L3" s="122"/>
      <c r="M3" s="123"/>
    </row>
    <row r="4" spans="1:13" s="119" customFormat="1">
      <c r="A4" s="241" t="s">
        <v>2</v>
      </c>
      <c r="B4" s="241"/>
      <c r="C4" s="241"/>
      <c r="D4" s="241"/>
      <c r="E4" s="241"/>
      <c r="G4" s="120"/>
      <c r="H4" s="16"/>
      <c r="I4" s="16"/>
      <c r="J4" s="121"/>
      <c r="K4" s="120"/>
      <c r="L4" s="122"/>
      <c r="M4" s="123"/>
    </row>
    <row r="5" spans="1:13" s="119" customFormat="1">
      <c r="G5" s="120"/>
      <c r="H5" s="16"/>
      <c r="I5" s="16"/>
      <c r="J5" s="121"/>
      <c r="K5" s="120"/>
      <c r="L5" s="122"/>
      <c r="M5" s="123"/>
    </row>
    <row r="6" spans="1:13" ht="15" customHeight="1">
      <c r="A6" s="242" t="s">
        <v>3</v>
      </c>
      <c r="B6" s="242"/>
      <c r="C6" s="242"/>
      <c r="D6" s="242"/>
      <c r="E6" s="242"/>
      <c r="F6" s="244" t="s">
        <v>4</v>
      </c>
      <c r="G6" s="246" t="s">
        <v>5</v>
      </c>
      <c r="H6" s="248" t="s">
        <v>6</v>
      </c>
      <c r="I6" s="248" t="s">
        <v>7</v>
      </c>
      <c r="J6" s="250" t="s">
        <v>8</v>
      </c>
      <c r="K6" s="251"/>
      <c r="L6" s="252" t="s">
        <v>9</v>
      </c>
      <c r="M6" s="253" t="s">
        <v>10</v>
      </c>
    </row>
    <row r="7" spans="1:13" s="119" customFormat="1" ht="60" customHeight="1">
      <c r="A7" s="243"/>
      <c r="B7" s="243"/>
      <c r="C7" s="243"/>
      <c r="D7" s="243"/>
      <c r="E7" s="243"/>
      <c r="F7" s="245"/>
      <c r="G7" s="247"/>
      <c r="H7" s="249"/>
      <c r="I7" s="249"/>
      <c r="J7" s="1" t="s">
        <v>11</v>
      </c>
      <c r="K7" s="2" t="s">
        <v>12</v>
      </c>
      <c r="L7" s="252"/>
      <c r="M7" s="254"/>
    </row>
    <row r="8" spans="1:13" ht="14.25" customHeight="1">
      <c r="A8" s="255" t="s">
        <v>13</v>
      </c>
      <c r="B8" s="256"/>
      <c r="C8" s="256"/>
      <c r="D8" s="256"/>
      <c r="E8" s="257"/>
      <c r="F8" s="47"/>
      <c r="G8" s="18"/>
      <c r="H8" s="19"/>
      <c r="I8" s="19"/>
      <c r="J8" s="20"/>
      <c r="K8" s="21"/>
      <c r="L8" s="8"/>
      <c r="M8" s="125"/>
    </row>
    <row r="9" spans="1:13">
      <c r="A9" s="258" t="s">
        <v>14</v>
      </c>
      <c r="B9" s="213"/>
      <c r="C9" s="213"/>
      <c r="D9" s="213"/>
      <c r="E9" s="213"/>
      <c r="F9" s="26"/>
      <c r="G9" s="22"/>
      <c r="H9" s="23"/>
      <c r="I9" s="23"/>
      <c r="J9" s="24"/>
      <c r="K9" s="25"/>
      <c r="L9" s="10"/>
      <c r="M9" s="126"/>
    </row>
    <row r="10" spans="1:13">
      <c r="A10" s="99"/>
      <c r="B10" s="100" t="s">
        <v>88</v>
      </c>
      <c r="C10" s="100"/>
      <c r="D10" s="100"/>
      <c r="E10" s="11"/>
      <c r="F10" s="26"/>
      <c r="G10" s="22"/>
      <c r="H10" s="23"/>
      <c r="I10" s="23"/>
      <c r="J10" s="24"/>
      <c r="K10" s="25"/>
      <c r="L10" s="10"/>
      <c r="M10" s="126"/>
    </row>
    <row r="11" spans="1:13" ht="15" customHeight="1">
      <c r="A11" s="99"/>
      <c r="B11" s="100"/>
      <c r="C11" s="100" t="s">
        <v>15</v>
      </c>
      <c r="D11" s="100"/>
      <c r="E11" s="11"/>
      <c r="F11" s="26"/>
      <c r="G11" s="26"/>
      <c r="H11" s="27"/>
      <c r="I11" s="27"/>
      <c r="J11" s="24"/>
      <c r="K11" s="26"/>
      <c r="L11" s="9"/>
      <c r="M11" s="126"/>
    </row>
    <row r="12" spans="1:13" ht="15" customHeight="1">
      <c r="A12" s="127"/>
      <c r="B12" s="128"/>
      <c r="C12" s="128"/>
      <c r="D12" s="223" t="s">
        <v>16</v>
      </c>
      <c r="E12" s="224"/>
      <c r="F12" s="130"/>
      <c r="G12" s="131">
        <v>201715883</v>
      </c>
      <c r="H12" s="28"/>
      <c r="I12" s="29"/>
      <c r="J12" s="132">
        <f>K12/G12</f>
        <v>0.45394122479685944</v>
      </c>
      <c r="K12" s="131">
        <v>91567154.989999995</v>
      </c>
      <c r="L12" s="133"/>
      <c r="M12" s="126"/>
    </row>
    <row r="13" spans="1:13">
      <c r="A13" s="96"/>
      <c r="B13" s="97"/>
      <c r="C13" s="128"/>
      <c r="D13" s="223" t="s">
        <v>18</v>
      </c>
      <c r="E13" s="224"/>
      <c r="F13" s="130"/>
      <c r="G13" s="131">
        <v>73526154</v>
      </c>
      <c r="H13" s="28"/>
      <c r="I13" s="29"/>
      <c r="J13" s="132">
        <f>K13/G13</f>
        <v>0.4166123319873361</v>
      </c>
      <c r="K13" s="131">
        <v>30631902.48</v>
      </c>
      <c r="L13" s="133"/>
      <c r="M13" s="126"/>
    </row>
    <row r="14" spans="1:13" ht="15" customHeight="1">
      <c r="A14" s="96"/>
      <c r="B14" s="97"/>
      <c r="C14" s="100" t="s">
        <v>17</v>
      </c>
      <c r="D14" s="100"/>
      <c r="E14" s="97"/>
      <c r="F14" s="26"/>
      <c r="G14" s="22">
        <f>+G12+G13</f>
        <v>275242037</v>
      </c>
      <c r="H14" s="23"/>
      <c r="I14" s="23"/>
      <c r="J14" s="24"/>
      <c r="K14" s="22">
        <f>+K12+K13</f>
        <v>122199057.47</v>
      </c>
      <c r="L14" s="12"/>
      <c r="M14" s="126"/>
    </row>
    <row r="15" spans="1:13" ht="15" customHeight="1">
      <c r="A15" s="96"/>
      <c r="B15" s="97"/>
      <c r="C15" s="100"/>
      <c r="D15" s="100"/>
      <c r="E15" s="97"/>
      <c r="F15" s="26"/>
      <c r="G15" s="22"/>
      <c r="H15" s="23"/>
      <c r="I15" s="23"/>
      <c r="J15" s="24"/>
      <c r="K15" s="22"/>
      <c r="L15" s="12"/>
      <c r="M15" s="126"/>
    </row>
    <row r="16" spans="1:13" ht="15.75" customHeight="1">
      <c r="A16" s="96"/>
      <c r="B16" s="215" t="s">
        <v>89</v>
      </c>
      <c r="C16" s="215"/>
      <c r="D16" s="215"/>
      <c r="E16" s="216"/>
      <c r="F16" s="126"/>
      <c r="G16" s="131"/>
      <c r="H16" s="50"/>
      <c r="I16" s="50"/>
      <c r="J16" s="134"/>
      <c r="K16" s="131"/>
      <c r="L16" s="135"/>
      <c r="M16" s="49"/>
    </row>
    <row r="17" spans="1:13">
      <c r="A17" s="96"/>
      <c r="B17" s="97"/>
      <c r="C17" s="238" t="s">
        <v>214</v>
      </c>
      <c r="D17" s="238"/>
      <c r="E17" s="239"/>
      <c r="F17" s="126"/>
      <c r="G17" s="131"/>
      <c r="H17" s="51"/>
      <c r="I17" s="51"/>
      <c r="J17" s="134"/>
      <c r="K17" s="131"/>
      <c r="L17" s="135"/>
      <c r="M17" s="49"/>
    </row>
    <row r="18" spans="1:13">
      <c r="A18" s="96"/>
      <c r="B18" s="97"/>
      <c r="C18" s="4"/>
      <c r="D18" s="238" t="s">
        <v>19</v>
      </c>
      <c r="E18" s="239"/>
      <c r="F18" s="126"/>
      <c r="G18" s="131"/>
      <c r="H18" s="51"/>
      <c r="I18" s="51"/>
      <c r="J18" s="134"/>
      <c r="K18" s="131"/>
      <c r="L18" s="135"/>
      <c r="M18" s="49"/>
    </row>
    <row r="19" spans="1:13" ht="30">
      <c r="A19" s="96"/>
      <c r="B19" s="97"/>
      <c r="C19" s="4"/>
      <c r="D19" s="13"/>
      <c r="E19" s="129" t="s">
        <v>229</v>
      </c>
      <c r="F19" s="126" t="s">
        <v>201</v>
      </c>
      <c r="G19" s="131">
        <v>500000</v>
      </c>
      <c r="H19" s="52"/>
      <c r="I19" s="53"/>
      <c r="J19" s="134">
        <f t="shared" ref="J19:J22" si="0">+K19/G19</f>
        <v>0</v>
      </c>
      <c r="K19" s="131"/>
      <c r="L19" s="135"/>
      <c r="M19" s="126" t="s">
        <v>349</v>
      </c>
    </row>
    <row r="20" spans="1:13">
      <c r="A20" s="96"/>
      <c r="B20" s="97"/>
      <c r="C20" s="4"/>
      <c r="D20" s="13"/>
      <c r="E20" s="136" t="s">
        <v>230</v>
      </c>
      <c r="F20" s="126" t="s">
        <v>201</v>
      </c>
      <c r="G20" s="131">
        <v>1000000</v>
      </c>
      <c r="H20" s="114" t="s">
        <v>348</v>
      </c>
      <c r="I20" s="53"/>
      <c r="J20" s="134">
        <f t="shared" si="0"/>
        <v>4.3944280000000002E-2</v>
      </c>
      <c r="K20" s="131">
        <v>43944.28</v>
      </c>
      <c r="L20" s="135"/>
      <c r="M20" s="126" t="s">
        <v>347</v>
      </c>
    </row>
    <row r="21" spans="1:13" ht="14.25" customHeight="1">
      <c r="A21" s="96"/>
      <c r="B21" s="97"/>
      <c r="C21" s="4"/>
      <c r="D21" s="13"/>
      <c r="E21" s="129" t="s">
        <v>231</v>
      </c>
      <c r="F21" s="126" t="s">
        <v>201</v>
      </c>
      <c r="G21" s="137">
        <v>1000000</v>
      </c>
      <c r="H21" s="53"/>
      <c r="I21" s="53"/>
      <c r="J21" s="134">
        <f t="shared" si="0"/>
        <v>0</v>
      </c>
      <c r="K21" s="131"/>
      <c r="L21" s="135"/>
      <c r="M21" s="130" t="s">
        <v>350</v>
      </c>
    </row>
    <row r="22" spans="1:13">
      <c r="A22" s="96"/>
      <c r="B22" s="97"/>
      <c r="C22" s="4"/>
      <c r="D22" s="13"/>
      <c r="E22" s="128" t="s">
        <v>232</v>
      </c>
      <c r="F22" s="126" t="s">
        <v>201</v>
      </c>
      <c r="G22" s="131">
        <v>1500000</v>
      </c>
      <c r="H22" s="53"/>
      <c r="I22" s="53"/>
      <c r="J22" s="134">
        <f t="shared" si="0"/>
        <v>0</v>
      </c>
      <c r="K22" s="131"/>
      <c r="L22" s="135"/>
      <c r="M22" s="130" t="s">
        <v>350</v>
      </c>
    </row>
    <row r="23" spans="1:13" ht="30">
      <c r="A23" s="96"/>
      <c r="B23" s="97"/>
      <c r="C23" s="97"/>
      <c r="E23" s="129" t="s">
        <v>238</v>
      </c>
      <c r="F23" s="126" t="s">
        <v>201</v>
      </c>
      <c r="G23" s="131">
        <v>1000000</v>
      </c>
      <c r="H23" s="53"/>
      <c r="I23" s="53"/>
      <c r="J23" s="134">
        <f>+K23/G23</f>
        <v>0</v>
      </c>
      <c r="K23" s="131"/>
      <c r="L23" s="135"/>
      <c r="M23" s="130" t="s">
        <v>350</v>
      </c>
    </row>
    <row r="24" spans="1:13" ht="17.25" customHeight="1">
      <c r="A24" s="96"/>
      <c r="B24" s="97"/>
      <c r="C24" s="97"/>
      <c r="D24" s="215" t="s">
        <v>196</v>
      </c>
      <c r="E24" s="216"/>
      <c r="F24" s="130"/>
      <c r="G24" s="22">
        <f>SUM(G19:G23)</f>
        <v>5000000</v>
      </c>
      <c r="H24" s="30"/>
      <c r="I24" s="30"/>
      <c r="J24" s="134"/>
      <c r="K24" s="22">
        <f>SUM(K19:K23)</f>
        <v>43944.28</v>
      </c>
      <c r="L24" s="138"/>
      <c r="M24" s="130"/>
    </row>
    <row r="25" spans="1:13">
      <c r="A25" s="96"/>
      <c r="B25" s="97"/>
      <c r="C25" s="97"/>
      <c r="D25" s="97"/>
      <c r="E25" s="98"/>
      <c r="F25" s="130"/>
      <c r="G25" s="131"/>
      <c r="H25" s="31"/>
      <c r="I25" s="30"/>
      <c r="J25" s="134"/>
      <c r="K25" s="131"/>
      <c r="L25" s="133"/>
      <c r="M25" s="130"/>
    </row>
    <row r="26" spans="1:13" ht="17.25" customHeight="1">
      <c r="A26" s="96"/>
      <c r="B26" s="97"/>
      <c r="C26" s="97"/>
      <c r="D26" s="215" t="s">
        <v>233</v>
      </c>
      <c r="E26" s="216"/>
      <c r="F26" s="126"/>
      <c r="G26" s="131"/>
      <c r="H26" s="54"/>
      <c r="I26" s="51"/>
      <c r="J26" s="139"/>
      <c r="K26" s="140"/>
      <c r="L26" s="133"/>
      <c r="M26" s="130"/>
    </row>
    <row r="27" spans="1:13">
      <c r="A27" s="96"/>
      <c r="B27" s="97"/>
      <c r="C27" s="97"/>
      <c r="D27" s="97"/>
      <c r="E27" s="129" t="s">
        <v>234</v>
      </c>
      <c r="F27" s="126" t="s">
        <v>201</v>
      </c>
      <c r="G27" s="131">
        <v>1500000</v>
      </c>
      <c r="H27" s="53"/>
      <c r="I27" s="53"/>
      <c r="J27" s="141">
        <f>+K27/G27</f>
        <v>0</v>
      </c>
      <c r="K27" s="131"/>
      <c r="L27" s="133"/>
      <c r="M27" s="130" t="s">
        <v>350</v>
      </c>
    </row>
    <row r="28" spans="1:13">
      <c r="A28" s="96"/>
      <c r="B28" s="97"/>
      <c r="C28" s="97"/>
      <c r="D28" s="97"/>
      <c r="E28" s="129" t="s">
        <v>235</v>
      </c>
      <c r="F28" s="126" t="s">
        <v>201</v>
      </c>
      <c r="G28" s="131">
        <v>1000000</v>
      </c>
      <c r="H28" s="114" t="s">
        <v>348</v>
      </c>
      <c r="I28" s="53"/>
      <c r="J28" s="141">
        <f t="shared" ref="J28" si="1">+K28/G28</f>
        <v>0.85682451000000004</v>
      </c>
      <c r="K28" s="131">
        <v>856824.51</v>
      </c>
      <c r="L28" s="133"/>
      <c r="M28" s="126" t="s">
        <v>347</v>
      </c>
    </row>
    <row r="29" spans="1:13" s="4" customFormat="1" ht="15.75" customHeight="1">
      <c r="A29" s="96"/>
      <c r="B29" s="97"/>
      <c r="C29" s="97"/>
      <c r="D29" s="97"/>
      <c r="E29" s="129" t="s">
        <v>236</v>
      </c>
      <c r="F29" s="126" t="s">
        <v>201</v>
      </c>
      <c r="G29" s="137">
        <v>1500000</v>
      </c>
      <c r="H29" s="114"/>
      <c r="I29" s="53"/>
      <c r="J29" s="142">
        <f>+K29/G29</f>
        <v>0</v>
      </c>
      <c r="K29" s="137"/>
      <c r="L29" s="12"/>
      <c r="M29" s="130" t="s">
        <v>350</v>
      </c>
    </row>
    <row r="30" spans="1:13" ht="30">
      <c r="A30" s="96"/>
      <c r="B30" s="97"/>
      <c r="C30" s="97"/>
      <c r="D30" s="97"/>
      <c r="E30" s="128" t="s">
        <v>237</v>
      </c>
      <c r="F30" s="126" t="s">
        <v>201</v>
      </c>
      <c r="G30" s="131">
        <v>2500000</v>
      </c>
      <c r="H30" s="114">
        <v>45748</v>
      </c>
      <c r="I30" s="53"/>
      <c r="J30" s="141">
        <f>+K30/G30</f>
        <v>0.10625970400000001</v>
      </c>
      <c r="K30" s="131">
        <v>265649.26</v>
      </c>
      <c r="L30" s="133"/>
      <c r="M30" s="126" t="s">
        <v>347</v>
      </c>
    </row>
    <row r="31" spans="1:13" ht="15.75" customHeight="1">
      <c r="A31" s="96"/>
      <c r="B31" s="97"/>
      <c r="C31" s="100"/>
      <c r="D31" s="215" t="s">
        <v>197</v>
      </c>
      <c r="E31" s="216"/>
      <c r="F31" s="130"/>
      <c r="G31" s="22">
        <f>SUM(G27:G30)</f>
        <v>6500000</v>
      </c>
      <c r="H31" s="31"/>
      <c r="I31" s="31"/>
      <c r="J31" s="141"/>
      <c r="K31" s="22">
        <f>SUM(K27:K30)</f>
        <v>1122473.77</v>
      </c>
      <c r="L31" s="133"/>
      <c r="M31" s="126"/>
    </row>
    <row r="32" spans="1:13">
      <c r="A32" s="96"/>
      <c r="B32" s="97"/>
      <c r="C32" s="97"/>
      <c r="D32" s="97"/>
      <c r="E32" s="98"/>
      <c r="F32" s="126"/>
      <c r="G32" s="131"/>
      <c r="H32" s="32"/>
      <c r="I32" s="32"/>
      <c r="J32" s="141"/>
      <c r="K32" s="126"/>
      <c r="L32" s="129"/>
      <c r="M32" s="126"/>
    </row>
    <row r="33" spans="1:13">
      <c r="A33" s="96"/>
      <c r="B33" s="215" t="s">
        <v>86</v>
      </c>
      <c r="C33" s="215"/>
      <c r="D33" s="215"/>
      <c r="E33" s="216"/>
      <c r="F33" s="126"/>
      <c r="G33" s="131"/>
      <c r="H33" s="32"/>
      <c r="I33" s="32"/>
      <c r="J33" s="141"/>
      <c r="K33" s="126"/>
      <c r="L33" s="129"/>
      <c r="M33" s="126"/>
    </row>
    <row r="34" spans="1:13" ht="14.1" customHeight="1">
      <c r="A34" s="96"/>
      <c r="B34" s="97"/>
      <c r="C34" s="215" t="s">
        <v>215</v>
      </c>
      <c r="D34" s="215"/>
      <c r="E34" s="216"/>
      <c r="F34" s="126"/>
      <c r="G34" s="131"/>
      <c r="H34" s="55"/>
      <c r="I34" s="32"/>
      <c r="J34" s="141"/>
      <c r="K34" s="143"/>
      <c r="L34" s="144"/>
      <c r="M34" s="126"/>
    </row>
    <row r="35" spans="1:13">
      <c r="A35" s="96"/>
      <c r="B35" s="97"/>
      <c r="C35" s="97"/>
      <c r="D35" s="223" t="s">
        <v>20</v>
      </c>
      <c r="E35" s="224"/>
      <c r="F35" s="126"/>
      <c r="G35" s="131">
        <v>8340000</v>
      </c>
      <c r="H35" s="33"/>
      <c r="I35" s="34"/>
      <c r="J35" s="145">
        <f>+K35/G35</f>
        <v>2.4003211031175059E-2</v>
      </c>
      <c r="K35" s="131">
        <v>200186.78</v>
      </c>
      <c r="L35" s="144"/>
      <c r="M35" s="146" t="s">
        <v>288</v>
      </c>
    </row>
    <row r="36" spans="1:13">
      <c r="A36" s="96"/>
      <c r="B36" s="97"/>
      <c r="C36" s="97"/>
      <c r="D36" s="223" t="s">
        <v>21</v>
      </c>
      <c r="E36" s="224"/>
      <c r="F36" s="126"/>
      <c r="G36" s="137">
        <v>1530100</v>
      </c>
      <c r="H36" s="33"/>
      <c r="I36" s="34"/>
      <c r="J36" s="145">
        <f>+K36/G36</f>
        <v>3.7674008234755897E-2</v>
      </c>
      <c r="K36" s="131">
        <v>57645</v>
      </c>
      <c r="L36" s="17"/>
      <c r="M36" s="146" t="s">
        <v>288</v>
      </c>
    </row>
    <row r="37" spans="1:13" ht="19.5" customHeight="1">
      <c r="A37" s="96"/>
      <c r="B37" s="97"/>
      <c r="C37" s="215" t="s">
        <v>198</v>
      </c>
      <c r="D37" s="215"/>
      <c r="E37" s="216"/>
      <c r="F37" s="126"/>
      <c r="G37" s="35">
        <f>+G35+G36</f>
        <v>9870100</v>
      </c>
      <c r="H37" s="33"/>
      <c r="I37" s="34"/>
      <c r="J37" s="145"/>
      <c r="K37" s="35">
        <f>+K35+K36</f>
        <v>257831.78</v>
      </c>
      <c r="L37" s="17"/>
      <c r="M37" s="126"/>
    </row>
    <row r="38" spans="1:13" ht="14.25" customHeight="1">
      <c r="A38" s="147"/>
      <c r="B38" s="128"/>
      <c r="C38" s="128"/>
      <c r="D38" s="128"/>
      <c r="E38" s="129"/>
      <c r="F38" s="148"/>
      <c r="G38" s="148"/>
      <c r="H38" s="36"/>
      <c r="I38" s="36"/>
      <c r="J38" s="145"/>
      <c r="K38" s="131"/>
      <c r="L38" s="133"/>
      <c r="M38" s="126"/>
    </row>
    <row r="39" spans="1:13" ht="14.25" customHeight="1">
      <c r="A39" s="147"/>
      <c r="B39" s="215" t="s">
        <v>87</v>
      </c>
      <c r="C39" s="215"/>
      <c r="D39" s="215"/>
      <c r="E39" s="216"/>
      <c r="F39" s="148"/>
      <c r="G39" s="148"/>
      <c r="H39" s="36"/>
      <c r="I39" s="36"/>
      <c r="J39" s="132"/>
      <c r="K39" s="140"/>
      <c r="L39" s="133"/>
      <c r="M39" s="126"/>
    </row>
    <row r="40" spans="1:13" ht="15" customHeight="1">
      <c r="A40" s="147"/>
      <c r="B40" s="128"/>
      <c r="C40" s="215" t="s">
        <v>216</v>
      </c>
      <c r="D40" s="215"/>
      <c r="E40" s="216"/>
      <c r="F40" s="148"/>
      <c r="G40" s="148"/>
      <c r="H40" s="36"/>
      <c r="I40" s="36"/>
      <c r="J40" s="132"/>
      <c r="K40" s="131"/>
      <c r="L40" s="133"/>
      <c r="M40" s="126"/>
    </row>
    <row r="41" spans="1:13" ht="119.25" customHeight="1">
      <c r="A41" s="147"/>
      <c r="B41" s="128"/>
      <c r="C41" s="128"/>
      <c r="D41" s="234" t="s">
        <v>110</v>
      </c>
      <c r="E41" s="235"/>
      <c r="F41" s="131"/>
      <c r="G41" s="131">
        <v>500000</v>
      </c>
      <c r="H41" s="149" t="s">
        <v>289</v>
      </c>
      <c r="I41" s="150">
        <v>46022</v>
      </c>
      <c r="J41" s="132">
        <f t="shared" ref="J41:J45" si="2">+K41/G41</f>
        <v>0.88723560000000001</v>
      </c>
      <c r="K41" s="131">
        <v>443617.8</v>
      </c>
      <c r="L41" s="133"/>
      <c r="M41" s="151" t="s">
        <v>351</v>
      </c>
    </row>
    <row r="42" spans="1:13" ht="178.5">
      <c r="A42" s="147"/>
      <c r="B42" s="128"/>
      <c r="C42" s="128"/>
      <c r="D42" s="234" t="s">
        <v>111</v>
      </c>
      <c r="E42" s="235"/>
      <c r="F42" s="126"/>
      <c r="G42" s="131">
        <v>9378950</v>
      </c>
      <c r="H42" s="149" t="s">
        <v>290</v>
      </c>
      <c r="I42" s="150">
        <v>46023</v>
      </c>
      <c r="J42" s="132">
        <f t="shared" si="2"/>
        <v>0.29699539927177349</v>
      </c>
      <c r="K42" s="131">
        <v>2785505</v>
      </c>
      <c r="L42" s="133"/>
      <c r="M42" s="151" t="s">
        <v>352</v>
      </c>
    </row>
    <row r="43" spans="1:13" ht="38.25">
      <c r="A43" s="147"/>
      <c r="B43" s="128"/>
      <c r="C43" s="128"/>
      <c r="D43" s="234" t="s">
        <v>112</v>
      </c>
      <c r="E43" s="235"/>
      <c r="F43" s="126"/>
      <c r="G43" s="131">
        <v>1010000</v>
      </c>
      <c r="H43" s="152" t="s">
        <v>291</v>
      </c>
      <c r="I43" s="150">
        <v>46024</v>
      </c>
      <c r="J43" s="132">
        <f t="shared" si="2"/>
        <v>0.38477821782178218</v>
      </c>
      <c r="K43" s="131">
        <v>388626</v>
      </c>
      <c r="L43" s="133"/>
      <c r="M43" s="153" t="s">
        <v>353</v>
      </c>
    </row>
    <row r="44" spans="1:13" ht="51">
      <c r="A44" s="147"/>
      <c r="B44" s="128"/>
      <c r="C44" s="128"/>
      <c r="D44" s="234" t="s">
        <v>113</v>
      </c>
      <c r="E44" s="235"/>
      <c r="F44" s="126"/>
      <c r="G44" s="131">
        <v>235500</v>
      </c>
      <c r="H44" s="152" t="s">
        <v>292</v>
      </c>
      <c r="I44" s="150">
        <v>46025</v>
      </c>
      <c r="J44" s="132">
        <f t="shared" si="2"/>
        <v>0.59799999999999998</v>
      </c>
      <c r="K44" s="154">
        <v>140829</v>
      </c>
      <c r="L44" s="133"/>
      <c r="M44" s="155" t="s">
        <v>354</v>
      </c>
    </row>
    <row r="45" spans="1:13" ht="178.5">
      <c r="A45" s="96"/>
      <c r="B45" s="97"/>
      <c r="C45" s="97"/>
      <c r="D45" s="234" t="s">
        <v>239</v>
      </c>
      <c r="E45" s="235"/>
      <c r="F45" s="130"/>
      <c r="G45" s="131">
        <v>986368</v>
      </c>
      <c r="H45" s="149" t="s">
        <v>293</v>
      </c>
      <c r="I45" s="150">
        <v>46026</v>
      </c>
      <c r="J45" s="132">
        <f t="shared" si="2"/>
        <v>3.7916882948351931E-2</v>
      </c>
      <c r="K45" s="131">
        <v>37400</v>
      </c>
      <c r="L45" s="133"/>
      <c r="M45" s="155" t="s">
        <v>355</v>
      </c>
    </row>
    <row r="46" spans="1:13" ht="15" customHeight="1">
      <c r="A46" s="96"/>
      <c r="B46" s="97"/>
      <c r="C46" s="215" t="s">
        <v>199</v>
      </c>
      <c r="D46" s="215"/>
      <c r="E46" s="216"/>
      <c r="F46" s="130"/>
      <c r="G46" s="22">
        <f>SUM(G41:G45)</f>
        <v>12110818</v>
      </c>
      <c r="H46" s="101"/>
      <c r="I46" s="34"/>
      <c r="J46" s="132"/>
      <c r="K46" s="22">
        <f>SUM(K41:K45)</f>
        <v>3795977.8</v>
      </c>
      <c r="L46" s="133"/>
      <c r="M46" s="126"/>
    </row>
    <row r="47" spans="1:13">
      <c r="A47" s="147"/>
      <c r="B47" s="128"/>
      <c r="C47" s="128"/>
      <c r="D47" s="128"/>
      <c r="E47" s="129"/>
      <c r="F47" s="130"/>
      <c r="G47" s="148"/>
      <c r="H47" s="36"/>
      <c r="I47" s="36"/>
      <c r="J47" s="132"/>
      <c r="K47" s="131"/>
      <c r="L47" s="133"/>
      <c r="M47" s="126"/>
    </row>
    <row r="48" spans="1:13">
      <c r="A48" s="147"/>
      <c r="B48" s="128"/>
      <c r="C48" s="215" t="s">
        <v>217</v>
      </c>
      <c r="D48" s="223"/>
      <c r="E48" s="224"/>
      <c r="F48" s="130"/>
      <c r="G48" s="148"/>
      <c r="H48" s="30"/>
      <c r="I48" s="30"/>
      <c r="J48" s="132"/>
      <c r="K48" s="131"/>
      <c r="L48" s="133"/>
      <c r="M48" s="126"/>
    </row>
    <row r="49" spans="1:13" ht="105">
      <c r="A49" s="96"/>
      <c r="B49" s="97"/>
      <c r="C49" s="97"/>
      <c r="D49" s="236" t="s">
        <v>22</v>
      </c>
      <c r="E49" s="237"/>
      <c r="F49" s="130"/>
      <c r="G49" s="131">
        <v>300000</v>
      </c>
      <c r="H49" s="102">
        <v>45689</v>
      </c>
      <c r="I49" s="103" t="s">
        <v>360</v>
      </c>
      <c r="J49" s="132">
        <f>+K49/G49</f>
        <v>0.20882333333333333</v>
      </c>
      <c r="K49" s="131">
        <v>62647</v>
      </c>
      <c r="L49" s="12"/>
      <c r="M49" s="156" t="s">
        <v>358</v>
      </c>
    </row>
    <row r="50" spans="1:13" ht="113.25" customHeight="1">
      <c r="A50" s="147"/>
      <c r="B50" s="128"/>
      <c r="C50" s="128"/>
      <c r="D50" s="236" t="s">
        <v>23</v>
      </c>
      <c r="E50" s="237"/>
      <c r="F50" s="157"/>
      <c r="G50" s="131">
        <v>300000</v>
      </c>
      <c r="H50" s="102">
        <v>45717</v>
      </c>
      <c r="I50" s="103" t="s">
        <v>360</v>
      </c>
      <c r="J50" s="132">
        <f>+K50/G50</f>
        <v>0.86333333333333329</v>
      </c>
      <c r="K50" s="131">
        <v>259000</v>
      </c>
      <c r="L50" s="133"/>
      <c r="M50" s="156" t="s">
        <v>359</v>
      </c>
    </row>
    <row r="51" spans="1:13">
      <c r="A51" s="147"/>
      <c r="B51" s="128"/>
      <c r="C51" s="215" t="s">
        <v>204</v>
      </c>
      <c r="D51" s="223"/>
      <c r="E51" s="224"/>
      <c r="F51" s="131"/>
      <c r="G51" s="22">
        <f>SUM(G49:G50)</f>
        <v>600000</v>
      </c>
      <c r="H51" s="102"/>
      <c r="I51" s="103"/>
      <c r="J51" s="132"/>
      <c r="K51" s="22">
        <f>SUM(K49:K50)</f>
        <v>321647</v>
      </c>
      <c r="L51" s="133"/>
      <c r="M51" s="126"/>
    </row>
    <row r="52" spans="1:13">
      <c r="A52" s="147"/>
      <c r="B52" s="128"/>
      <c r="C52" s="128"/>
      <c r="D52" s="128"/>
      <c r="E52" s="129"/>
      <c r="F52" s="131"/>
      <c r="G52" s="131"/>
      <c r="H52" s="102"/>
      <c r="I52" s="37"/>
      <c r="J52" s="132"/>
      <c r="K52" s="131"/>
      <c r="L52" s="133"/>
      <c r="M52" s="126"/>
    </row>
    <row r="53" spans="1:13">
      <c r="A53" s="147"/>
      <c r="B53" s="128"/>
      <c r="C53" s="215" t="s">
        <v>218</v>
      </c>
      <c r="D53" s="215"/>
      <c r="E53" s="216"/>
      <c r="F53" s="131"/>
      <c r="G53" s="131"/>
      <c r="H53" s="102"/>
      <c r="I53" s="37"/>
      <c r="J53" s="158"/>
      <c r="K53" s="131"/>
      <c r="L53" s="133"/>
      <c r="M53" s="126"/>
    </row>
    <row r="54" spans="1:13">
      <c r="A54" s="147"/>
      <c r="B54" s="128"/>
      <c r="C54" s="128"/>
      <c r="D54" s="223" t="s">
        <v>114</v>
      </c>
      <c r="E54" s="224"/>
      <c r="F54" s="131"/>
      <c r="G54" s="131">
        <v>84800</v>
      </c>
      <c r="H54" s="102">
        <v>45677</v>
      </c>
      <c r="I54" s="30"/>
      <c r="J54" s="132">
        <f>+K54/G54</f>
        <v>0.89547169811320759</v>
      </c>
      <c r="K54" s="131">
        <v>75936</v>
      </c>
      <c r="L54" s="133"/>
      <c r="M54" s="130" t="s">
        <v>356</v>
      </c>
    </row>
    <row r="55" spans="1:13">
      <c r="A55" s="96"/>
      <c r="B55" s="97"/>
      <c r="C55" s="97"/>
      <c r="D55" s="224" t="s">
        <v>107</v>
      </c>
      <c r="E55" s="225"/>
      <c r="F55" s="131"/>
      <c r="G55" s="131">
        <v>304755</v>
      </c>
      <c r="H55" s="102">
        <v>45749</v>
      </c>
      <c r="I55" s="51"/>
      <c r="J55" s="132">
        <f>+K55/G55</f>
        <v>0.46020573903627504</v>
      </c>
      <c r="K55" s="131">
        <v>140250</v>
      </c>
      <c r="L55" s="133"/>
      <c r="M55" s="130" t="s">
        <v>356</v>
      </c>
    </row>
    <row r="56" spans="1:13" s="4" customFormat="1" ht="15" customHeight="1">
      <c r="A56" s="96"/>
      <c r="B56" s="97"/>
      <c r="C56" s="97"/>
      <c r="D56" s="223" t="s">
        <v>108</v>
      </c>
      <c r="E56" s="224"/>
      <c r="F56" s="131"/>
      <c r="G56" s="159">
        <v>531500</v>
      </c>
      <c r="H56" s="102">
        <v>45677</v>
      </c>
      <c r="I56" s="103"/>
      <c r="J56" s="132">
        <f>+K56/G56</f>
        <v>0.34241204139228598</v>
      </c>
      <c r="K56" s="131">
        <v>181992</v>
      </c>
      <c r="L56" s="133"/>
      <c r="M56" s="130" t="s">
        <v>356</v>
      </c>
    </row>
    <row r="57" spans="1:13">
      <c r="A57" s="96"/>
      <c r="B57" s="97"/>
      <c r="C57" s="97"/>
      <c r="D57" s="226" t="s">
        <v>109</v>
      </c>
      <c r="E57" s="227"/>
      <c r="F57" s="131"/>
      <c r="G57" s="131">
        <v>69950</v>
      </c>
      <c r="H57" s="102">
        <v>45677</v>
      </c>
      <c r="I57" s="103"/>
      <c r="J57" s="132">
        <f>+K57/G57</f>
        <v>0.86976411722659042</v>
      </c>
      <c r="K57" s="131">
        <v>60840</v>
      </c>
      <c r="L57" s="133"/>
      <c r="M57" s="130" t="s">
        <v>356</v>
      </c>
    </row>
    <row r="58" spans="1:13" ht="15" customHeight="1">
      <c r="A58" s="96"/>
      <c r="B58" s="97"/>
      <c r="C58" s="100"/>
      <c r="D58" s="160" t="s">
        <v>115</v>
      </c>
      <c r="E58" s="161"/>
      <c r="F58" s="131"/>
      <c r="G58" s="162">
        <v>500000</v>
      </c>
      <c r="H58" s="102">
        <v>45677</v>
      </c>
      <c r="I58" s="104"/>
      <c r="J58" s="132">
        <f>+K58/G58</f>
        <v>0.88049999999999995</v>
      </c>
      <c r="K58" s="143">
        <v>440250</v>
      </c>
      <c r="L58" s="9"/>
      <c r="M58" s="130" t="s">
        <v>357</v>
      </c>
    </row>
    <row r="59" spans="1:13" ht="17.25" customHeight="1">
      <c r="A59" s="163"/>
      <c r="B59" s="164"/>
      <c r="C59" s="215" t="s">
        <v>205</v>
      </c>
      <c r="D59" s="228"/>
      <c r="E59" s="229"/>
      <c r="F59" s="131"/>
      <c r="G59" s="22">
        <f>SUM(G54:G58)</f>
        <v>1491005</v>
      </c>
      <c r="H59" s="30"/>
      <c r="I59" s="30"/>
      <c r="J59" s="132"/>
      <c r="K59" s="22">
        <f>SUM(K54:K58)</f>
        <v>899268</v>
      </c>
      <c r="L59" s="133"/>
      <c r="M59" s="126"/>
    </row>
    <row r="60" spans="1:13" ht="17.25" customHeight="1">
      <c r="A60" s="163"/>
      <c r="B60" s="164"/>
      <c r="C60" s="97"/>
      <c r="D60" s="97"/>
      <c r="E60" s="98"/>
      <c r="F60" s="131"/>
      <c r="G60" s="131"/>
      <c r="H60" s="30"/>
      <c r="I60" s="30"/>
      <c r="J60" s="132"/>
      <c r="K60" s="131"/>
      <c r="L60" s="133"/>
      <c r="M60" s="126"/>
    </row>
    <row r="61" spans="1:13" ht="17.25" customHeight="1">
      <c r="A61" s="163"/>
      <c r="B61" s="164"/>
      <c r="C61" s="105" t="s">
        <v>200</v>
      </c>
      <c r="D61" s="106"/>
      <c r="E61" s="107"/>
      <c r="F61" s="157"/>
      <c r="G61" s="131"/>
      <c r="H61" s="30"/>
      <c r="I61" s="30"/>
      <c r="J61" s="132"/>
      <c r="K61" s="131"/>
      <c r="L61" s="133"/>
      <c r="M61" s="126"/>
    </row>
    <row r="62" spans="1:13" ht="15" customHeight="1">
      <c r="A62" s="163"/>
      <c r="B62" s="164"/>
      <c r="C62" s="164"/>
      <c r="D62" s="230" t="s">
        <v>24</v>
      </c>
      <c r="E62" s="231"/>
      <c r="F62" s="157"/>
      <c r="G62" s="159"/>
      <c r="H62" s="103"/>
      <c r="I62" s="103"/>
      <c r="J62" s="165"/>
      <c r="K62" s="166"/>
      <c r="L62" s="167"/>
      <c r="M62" s="126"/>
    </row>
    <row r="63" spans="1:13" s="177" customFormat="1">
      <c r="A63" s="168"/>
      <c r="B63" s="169"/>
      <c r="C63" s="169"/>
      <c r="D63" s="170"/>
      <c r="E63" s="171" t="s">
        <v>25</v>
      </c>
      <c r="F63" s="172"/>
      <c r="G63" s="59">
        <v>968974.54</v>
      </c>
      <c r="H63" s="91">
        <v>45659</v>
      </c>
      <c r="I63" s="91">
        <v>46020</v>
      </c>
      <c r="J63" s="173">
        <f t="shared" ref="J63:J126" si="3">+K63/G63</f>
        <v>0.52023272974747092</v>
      </c>
      <c r="K63" s="174">
        <f>SUMM!H6</f>
        <v>504092.27</v>
      </c>
      <c r="L63" s="175"/>
      <c r="M63" s="176" t="s">
        <v>347</v>
      </c>
    </row>
    <row r="64" spans="1:13" s="177" customFormat="1" ht="16.5" customHeight="1">
      <c r="A64" s="168"/>
      <c r="B64" s="169"/>
      <c r="C64" s="169"/>
      <c r="D64" s="170"/>
      <c r="E64" s="171" t="s">
        <v>26</v>
      </c>
      <c r="F64" s="172"/>
      <c r="G64" s="59">
        <v>1136839.1499999999</v>
      </c>
      <c r="H64" s="91">
        <v>45659</v>
      </c>
      <c r="I64" s="91">
        <v>46020</v>
      </c>
      <c r="J64" s="173">
        <f t="shared" si="3"/>
        <v>0.53925702681861376</v>
      </c>
      <c r="K64" s="174">
        <f>SUMM!H7</f>
        <v>613048.5</v>
      </c>
      <c r="L64" s="175"/>
      <c r="M64" s="176" t="s">
        <v>347</v>
      </c>
    </row>
    <row r="65" spans="1:13" s="177" customFormat="1">
      <c r="A65" s="168"/>
      <c r="B65" s="169"/>
      <c r="C65" s="169"/>
      <c r="D65" s="170"/>
      <c r="E65" s="171" t="s">
        <v>27</v>
      </c>
      <c r="F65" s="172"/>
      <c r="G65" s="59">
        <v>373678.14</v>
      </c>
      <c r="H65" s="91">
        <v>45659</v>
      </c>
      <c r="I65" s="91">
        <v>46020</v>
      </c>
      <c r="J65" s="173">
        <f t="shared" si="3"/>
        <v>0.5423615092924623</v>
      </c>
      <c r="K65" s="174">
        <f>SUMM!H8</f>
        <v>202668.64</v>
      </c>
      <c r="L65" s="175"/>
      <c r="M65" s="176" t="s">
        <v>347</v>
      </c>
    </row>
    <row r="66" spans="1:13" s="177" customFormat="1" ht="16.5" customHeight="1">
      <c r="A66" s="168"/>
      <c r="B66" s="169"/>
      <c r="C66" s="169"/>
      <c r="D66" s="170"/>
      <c r="E66" s="171" t="s">
        <v>28</v>
      </c>
      <c r="F66" s="172"/>
      <c r="G66" s="59">
        <v>719297.52</v>
      </c>
      <c r="H66" s="91">
        <v>45659</v>
      </c>
      <c r="I66" s="91">
        <v>46020</v>
      </c>
      <c r="J66" s="173">
        <f t="shared" si="3"/>
        <v>0.40032466676654183</v>
      </c>
      <c r="K66" s="174">
        <f>SUMM!H9</f>
        <v>287952.53999999998</v>
      </c>
      <c r="L66" s="175"/>
      <c r="M66" s="176" t="s">
        <v>347</v>
      </c>
    </row>
    <row r="67" spans="1:13" s="177" customFormat="1">
      <c r="A67" s="168"/>
      <c r="B67" s="169"/>
      <c r="C67" s="169"/>
      <c r="D67" s="170"/>
      <c r="E67" s="171" t="s">
        <v>29</v>
      </c>
      <c r="F67" s="172"/>
      <c r="G67" s="59">
        <v>677313.65</v>
      </c>
      <c r="H67" s="91">
        <v>45659</v>
      </c>
      <c r="I67" s="91">
        <v>46020</v>
      </c>
      <c r="J67" s="173">
        <f t="shared" si="3"/>
        <v>0.54822100514289063</v>
      </c>
      <c r="K67" s="174">
        <f>SUMM!H10</f>
        <v>371317.57</v>
      </c>
      <c r="L67" s="175"/>
      <c r="M67" s="176" t="s">
        <v>347</v>
      </c>
    </row>
    <row r="68" spans="1:13" s="177" customFormat="1" ht="16.5" customHeight="1">
      <c r="A68" s="168"/>
      <c r="B68" s="169"/>
      <c r="C68" s="169"/>
      <c r="D68" s="170"/>
      <c r="E68" s="171" t="s">
        <v>116</v>
      </c>
      <c r="F68" s="172"/>
      <c r="G68" s="59">
        <v>1192397.8</v>
      </c>
      <c r="H68" s="91">
        <v>45659</v>
      </c>
      <c r="I68" s="91">
        <v>46020</v>
      </c>
      <c r="J68" s="173">
        <f t="shared" si="3"/>
        <v>0.58393775969730899</v>
      </c>
      <c r="K68" s="174">
        <f>SUMM!H11</f>
        <v>696286.1</v>
      </c>
      <c r="L68" s="175"/>
      <c r="M68" s="176" t="s">
        <v>347</v>
      </c>
    </row>
    <row r="69" spans="1:13" s="177" customFormat="1" ht="16.5" customHeight="1">
      <c r="A69" s="168"/>
      <c r="B69" s="169"/>
      <c r="C69" s="169"/>
      <c r="D69" s="170"/>
      <c r="E69" s="171" t="s">
        <v>30</v>
      </c>
      <c r="F69" s="172"/>
      <c r="G69" s="59">
        <v>329081.53999999998</v>
      </c>
      <c r="H69" s="91">
        <v>45659</v>
      </c>
      <c r="I69" s="91">
        <v>46020</v>
      </c>
      <c r="J69" s="173">
        <f t="shared" si="3"/>
        <v>0.53727358878896703</v>
      </c>
      <c r="K69" s="174">
        <f>SUMM!H12</f>
        <v>176806.82</v>
      </c>
      <c r="L69" s="175"/>
      <c r="M69" s="176" t="s">
        <v>347</v>
      </c>
    </row>
    <row r="70" spans="1:13" s="177" customFormat="1">
      <c r="A70" s="168"/>
      <c r="B70" s="169"/>
      <c r="C70" s="169"/>
      <c r="D70" s="170"/>
      <c r="E70" s="171" t="s">
        <v>117</v>
      </c>
      <c r="F70" s="172"/>
      <c r="G70" s="59">
        <v>1045246.62</v>
      </c>
      <c r="H70" s="91">
        <v>45659</v>
      </c>
      <c r="I70" s="91">
        <v>46020</v>
      </c>
      <c r="J70" s="173">
        <f t="shared" si="3"/>
        <v>0.5822827248176129</v>
      </c>
      <c r="K70" s="174">
        <f>SUMM!H13</f>
        <v>608629.05000000005</v>
      </c>
      <c r="L70" s="175"/>
      <c r="M70" s="176" t="s">
        <v>347</v>
      </c>
    </row>
    <row r="71" spans="1:13" s="177" customFormat="1" ht="16.5" customHeight="1">
      <c r="A71" s="168"/>
      <c r="B71" s="169"/>
      <c r="C71" s="169"/>
      <c r="D71" s="170"/>
      <c r="E71" s="171" t="s">
        <v>31</v>
      </c>
      <c r="F71" s="172"/>
      <c r="G71" s="59">
        <v>978439.76</v>
      </c>
      <c r="H71" s="91">
        <v>45659</v>
      </c>
      <c r="I71" s="91">
        <v>46020</v>
      </c>
      <c r="J71" s="173">
        <f t="shared" si="3"/>
        <v>0.55907299801471677</v>
      </c>
      <c r="K71" s="174">
        <f>SUMM!H14</f>
        <v>547019.25</v>
      </c>
      <c r="L71" s="175"/>
      <c r="M71" s="176" t="s">
        <v>347</v>
      </c>
    </row>
    <row r="72" spans="1:13" s="177" customFormat="1" ht="16.5" customHeight="1">
      <c r="A72" s="168"/>
      <c r="B72" s="169"/>
      <c r="C72" s="169"/>
      <c r="D72" s="170"/>
      <c r="E72" s="171" t="s">
        <v>32</v>
      </c>
      <c r="F72" s="172"/>
      <c r="G72" s="59">
        <v>300465.75</v>
      </c>
      <c r="H72" s="91">
        <v>45659</v>
      </c>
      <c r="I72" s="91">
        <v>46020</v>
      </c>
      <c r="J72" s="173">
        <f t="shared" si="3"/>
        <v>0.5246619623035238</v>
      </c>
      <c r="K72" s="174">
        <f>SUMM!H15</f>
        <v>157642.95000000001</v>
      </c>
      <c r="L72" s="175"/>
      <c r="M72" s="176" t="s">
        <v>347</v>
      </c>
    </row>
    <row r="73" spans="1:13" s="177" customFormat="1" ht="16.5" customHeight="1">
      <c r="A73" s="168"/>
      <c r="B73" s="169"/>
      <c r="C73" s="169"/>
      <c r="D73" s="170"/>
      <c r="E73" s="171" t="s">
        <v>118</v>
      </c>
      <c r="F73" s="172"/>
      <c r="G73" s="59">
        <v>224149.64</v>
      </c>
      <c r="H73" s="91">
        <v>45659</v>
      </c>
      <c r="I73" s="91">
        <v>46020</v>
      </c>
      <c r="J73" s="173">
        <f t="shared" si="3"/>
        <v>0.47744297068690361</v>
      </c>
      <c r="K73" s="174">
        <f>SUMM!H16</f>
        <v>107018.67</v>
      </c>
      <c r="L73" s="175"/>
      <c r="M73" s="176" t="s">
        <v>347</v>
      </c>
    </row>
    <row r="74" spans="1:13" s="177" customFormat="1" ht="16.5" customHeight="1">
      <c r="A74" s="168"/>
      <c r="B74" s="169"/>
      <c r="C74" s="169"/>
      <c r="D74" s="170"/>
      <c r="E74" s="171" t="s">
        <v>165</v>
      </c>
      <c r="F74" s="172"/>
      <c r="G74" s="59">
        <v>143783.32</v>
      </c>
      <c r="H74" s="91">
        <v>45659</v>
      </c>
      <c r="I74" s="91">
        <v>46020</v>
      </c>
      <c r="J74" s="173">
        <f t="shared" si="3"/>
        <v>0.31322304979464932</v>
      </c>
      <c r="K74" s="174">
        <f>SUMM!H17</f>
        <v>45036.25</v>
      </c>
      <c r="L74" s="175"/>
      <c r="M74" s="176" t="s">
        <v>347</v>
      </c>
    </row>
    <row r="75" spans="1:13" s="177" customFormat="1">
      <c r="A75" s="168"/>
      <c r="B75" s="169"/>
      <c r="C75" s="169"/>
      <c r="D75" s="170"/>
      <c r="E75" s="171" t="s">
        <v>33</v>
      </c>
      <c r="F75" s="172"/>
      <c r="G75" s="59">
        <v>637559.72</v>
      </c>
      <c r="H75" s="91">
        <v>45659</v>
      </c>
      <c r="I75" s="91">
        <v>46020</v>
      </c>
      <c r="J75" s="173">
        <f t="shared" si="3"/>
        <v>0.5617495565748728</v>
      </c>
      <c r="K75" s="174">
        <f>SUMM!H18</f>
        <v>358148.89</v>
      </c>
      <c r="L75" s="175"/>
      <c r="M75" s="176" t="s">
        <v>347</v>
      </c>
    </row>
    <row r="76" spans="1:13" s="177" customFormat="1">
      <c r="A76" s="168"/>
      <c r="B76" s="169"/>
      <c r="C76" s="169"/>
      <c r="D76" s="170"/>
      <c r="E76" s="171" t="s">
        <v>34</v>
      </c>
      <c r="F76" s="172"/>
      <c r="G76" s="59">
        <v>196524.41</v>
      </c>
      <c r="H76" s="91">
        <v>45659</v>
      </c>
      <c r="I76" s="91">
        <v>46020</v>
      </c>
      <c r="J76" s="173">
        <f t="shared" si="3"/>
        <v>0.47096566782721799</v>
      </c>
      <c r="K76" s="174">
        <f>SUMM!H19</f>
        <v>92556.25</v>
      </c>
      <c r="L76" s="175"/>
      <c r="M76" s="176" t="s">
        <v>347</v>
      </c>
    </row>
    <row r="77" spans="1:13" s="177" customFormat="1">
      <c r="A77" s="168"/>
      <c r="B77" s="169"/>
      <c r="C77" s="169"/>
      <c r="D77" s="170"/>
      <c r="E77" s="171" t="s">
        <v>119</v>
      </c>
      <c r="F77" s="172"/>
      <c r="G77" s="59">
        <v>237026.76</v>
      </c>
      <c r="H77" s="91">
        <v>45659</v>
      </c>
      <c r="I77" s="91">
        <v>46020</v>
      </c>
      <c r="J77" s="173">
        <f t="shared" si="3"/>
        <v>0.43316973999053948</v>
      </c>
      <c r="K77" s="174">
        <f>SUMM!H20</f>
        <v>102672.82</v>
      </c>
      <c r="L77" s="175"/>
      <c r="M77" s="176" t="s">
        <v>347</v>
      </c>
    </row>
    <row r="78" spans="1:13" s="177" customFormat="1" ht="16.5" customHeight="1">
      <c r="A78" s="168"/>
      <c r="B78" s="169"/>
      <c r="C78" s="169"/>
      <c r="D78" s="170"/>
      <c r="E78" s="171" t="s">
        <v>35</v>
      </c>
      <c r="F78" s="178"/>
      <c r="G78" s="59">
        <v>587988.37</v>
      </c>
      <c r="H78" s="91">
        <v>45659</v>
      </c>
      <c r="I78" s="91">
        <v>46020</v>
      </c>
      <c r="J78" s="173">
        <f t="shared" si="3"/>
        <v>0.52898476546398365</v>
      </c>
      <c r="K78" s="174">
        <f>SUMM!H21</f>
        <v>311036.89</v>
      </c>
      <c r="L78" s="175"/>
      <c r="M78" s="176" t="s">
        <v>347</v>
      </c>
    </row>
    <row r="79" spans="1:13" s="177" customFormat="1" ht="16.5" customHeight="1">
      <c r="A79" s="168"/>
      <c r="B79" s="169"/>
      <c r="C79" s="169"/>
      <c r="D79" s="170"/>
      <c r="E79" s="171" t="s">
        <v>120</v>
      </c>
      <c r="F79" s="178"/>
      <c r="G79" s="59">
        <v>794638.37</v>
      </c>
      <c r="H79" s="91">
        <v>45659</v>
      </c>
      <c r="I79" s="91">
        <v>46020</v>
      </c>
      <c r="J79" s="173">
        <f t="shared" si="3"/>
        <v>0.59610284109487444</v>
      </c>
      <c r="K79" s="174">
        <f>SUMM!H22</f>
        <v>473686.19</v>
      </c>
      <c r="L79" s="175"/>
      <c r="M79" s="176" t="s">
        <v>347</v>
      </c>
    </row>
    <row r="80" spans="1:13" s="177" customFormat="1" ht="16.5" customHeight="1">
      <c r="A80" s="168"/>
      <c r="B80" s="169"/>
      <c r="C80" s="169"/>
      <c r="D80" s="170"/>
      <c r="E80" s="171" t="s">
        <v>36</v>
      </c>
      <c r="F80" s="178"/>
      <c r="G80" s="59">
        <v>958981.03</v>
      </c>
      <c r="H80" s="91">
        <v>45659</v>
      </c>
      <c r="I80" s="91">
        <v>46020</v>
      </c>
      <c r="J80" s="173">
        <f t="shared" si="3"/>
        <v>0.52083668432940744</v>
      </c>
      <c r="K80" s="174">
        <f>SUMM!H23</f>
        <v>499472.5</v>
      </c>
      <c r="L80" s="175"/>
      <c r="M80" s="176" t="s">
        <v>347</v>
      </c>
    </row>
    <row r="81" spans="1:13" s="177" customFormat="1">
      <c r="A81" s="168"/>
      <c r="B81" s="169"/>
      <c r="C81" s="169"/>
      <c r="D81" s="170"/>
      <c r="E81" s="171" t="s">
        <v>228</v>
      </c>
      <c r="F81" s="178"/>
      <c r="G81" s="59">
        <v>1857736.84</v>
      </c>
      <c r="H81" s="91">
        <v>45659</v>
      </c>
      <c r="I81" s="91">
        <v>46020</v>
      </c>
      <c r="J81" s="173">
        <f t="shared" si="3"/>
        <v>0.58401063414342369</v>
      </c>
      <c r="K81" s="174">
        <f>SUMM!H24</f>
        <v>1084938.07</v>
      </c>
      <c r="L81" s="175"/>
      <c r="M81" s="176" t="s">
        <v>347</v>
      </c>
    </row>
    <row r="82" spans="1:13" s="177" customFormat="1">
      <c r="A82" s="168"/>
      <c r="B82" s="169"/>
      <c r="C82" s="169"/>
      <c r="D82" s="170"/>
      <c r="E82" s="171" t="s">
        <v>121</v>
      </c>
      <c r="F82" s="178"/>
      <c r="G82" s="59">
        <v>1994652.37</v>
      </c>
      <c r="H82" s="91">
        <v>45659</v>
      </c>
      <c r="I82" s="91">
        <v>46020</v>
      </c>
      <c r="J82" s="173">
        <f t="shared" si="3"/>
        <v>0.52724566236070503</v>
      </c>
      <c r="K82" s="174">
        <f>SUMM!H25</f>
        <v>1051671.81</v>
      </c>
      <c r="L82" s="175"/>
      <c r="M82" s="176" t="s">
        <v>347</v>
      </c>
    </row>
    <row r="83" spans="1:13" s="177" customFormat="1">
      <c r="A83" s="168"/>
      <c r="B83" s="169"/>
      <c r="C83" s="169"/>
      <c r="D83" s="170"/>
      <c r="E83" s="171" t="s">
        <v>37</v>
      </c>
      <c r="F83" s="178"/>
      <c r="G83" s="59">
        <v>404010.88</v>
      </c>
      <c r="H83" s="91">
        <v>45659</v>
      </c>
      <c r="I83" s="91">
        <v>46020</v>
      </c>
      <c r="J83" s="173">
        <f t="shared" si="3"/>
        <v>0.32689500837205182</v>
      </c>
      <c r="K83" s="174">
        <f>SUMM!H26</f>
        <v>132069.14000000001</v>
      </c>
      <c r="L83" s="175"/>
      <c r="M83" s="176" t="s">
        <v>347</v>
      </c>
    </row>
    <row r="84" spans="1:13" s="177" customFormat="1" ht="16.5" customHeight="1">
      <c r="A84" s="168"/>
      <c r="B84" s="169"/>
      <c r="C84" s="169"/>
      <c r="D84" s="170"/>
      <c r="E84" s="171" t="s">
        <v>122</v>
      </c>
      <c r="F84" s="178"/>
      <c r="G84" s="59">
        <v>571963.52</v>
      </c>
      <c r="H84" s="91">
        <v>45659</v>
      </c>
      <c r="I84" s="91">
        <v>46020</v>
      </c>
      <c r="J84" s="173">
        <f t="shared" si="3"/>
        <v>0.69435066418221913</v>
      </c>
      <c r="K84" s="174">
        <f>SUMM!H27</f>
        <v>397143.25</v>
      </c>
      <c r="L84" s="175"/>
      <c r="M84" s="176" t="s">
        <v>347</v>
      </c>
    </row>
    <row r="85" spans="1:13" s="177" customFormat="1">
      <c r="A85" s="168"/>
      <c r="B85" s="169"/>
      <c r="C85" s="169"/>
      <c r="D85" s="170"/>
      <c r="E85" s="171" t="s">
        <v>123</v>
      </c>
      <c r="F85" s="172"/>
      <c r="G85" s="59">
        <v>2251490.0499999998</v>
      </c>
      <c r="H85" s="91">
        <v>45659</v>
      </c>
      <c r="I85" s="91">
        <v>46020</v>
      </c>
      <c r="J85" s="173">
        <f t="shared" si="3"/>
        <v>0.75174693754476074</v>
      </c>
      <c r="K85" s="174">
        <f>SUMM!H28</f>
        <v>1692550.75</v>
      </c>
      <c r="L85" s="175"/>
      <c r="M85" s="176" t="s">
        <v>347</v>
      </c>
    </row>
    <row r="86" spans="1:13" s="177" customFormat="1" ht="16.5" customHeight="1">
      <c r="A86" s="168"/>
      <c r="B86" s="169"/>
      <c r="C86" s="169"/>
      <c r="D86" s="170"/>
      <c r="E86" s="171" t="s">
        <v>124</v>
      </c>
      <c r="F86" s="172"/>
      <c r="G86" s="59">
        <v>569101.94999999995</v>
      </c>
      <c r="H86" s="91">
        <v>45659</v>
      </c>
      <c r="I86" s="91">
        <v>46020</v>
      </c>
      <c r="J86" s="173">
        <f t="shared" si="3"/>
        <v>0.66410113337337895</v>
      </c>
      <c r="K86" s="174">
        <f>SUMM!H29</f>
        <v>377941.25</v>
      </c>
      <c r="L86" s="175"/>
      <c r="M86" s="176" t="s">
        <v>347</v>
      </c>
    </row>
    <row r="87" spans="1:13" s="177" customFormat="1" ht="16.5" customHeight="1">
      <c r="A87" s="168"/>
      <c r="B87" s="169"/>
      <c r="C87" s="169"/>
      <c r="D87" s="170"/>
      <c r="E87" s="171" t="s">
        <v>38</v>
      </c>
      <c r="F87" s="172"/>
      <c r="G87" s="59">
        <v>700558.47</v>
      </c>
      <c r="H87" s="91">
        <v>45659</v>
      </c>
      <c r="I87" s="91">
        <v>46020</v>
      </c>
      <c r="J87" s="173">
        <f t="shared" si="3"/>
        <v>0.6755565884457867</v>
      </c>
      <c r="K87" s="174">
        <f>SUMM!H30</f>
        <v>473266.89</v>
      </c>
      <c r="L87" s="175"/>
      <c r="M87" s="176" t="s">
        <v>347</v>
      </c>
    </row>
    <row r="88" spans="1:13" s="177" customFormat="1" ht="16.5" customHeight="1">
      <c r="A88" s="168"/>
      <c r="B88" s="169"/>
      <c r="C88" s="169"/>
      <c r="D88" s="170"/>
      <c r="E88" s="171" t="s">
        <v>39</v>
      </c>
      <c r="F88" s="172"/>
      <c r="G88" s="59">
        <v>54369.99</v>
      </c>
      <c r="H88" s="91">
        <v>45659</v>
      </c>
      <c r="I88" s="91">
        <v>46020</v>
      </c>
      <c r="J88" s="173">
        <f t="shared" si="3"/>
        <v>0.11819479827014867</v>
      </c>
      <c r="K88" s="174">
        <f>SUMM!H31</f>
        <v>6426.25</v>
      </c>
      <c r="L88" s="175"/>
      <c r="M88" s="176" t="s">
        <v>347</v>
      </c>
    </row>
    <row r="89" spans="1:13" s="177" customFormat="1" ht="18" customHeight="1">
      <c r="A89" s="168"/>
      <c r="B89" s="169"/>
      <c r="C89" s="169"/>
      <c r="D89" s="170"/>
      <c r="E89" s="171" t="s">
        <v>40</v>
      </c>
      <c r="F89" s="172"/>
      <c r="G89" s="59">
        <v>257498.05</v>
      </c>
      <c r="H89" s="91">
        <v>45659</v>
      </c>
      <c r="I89" s="91">
        <v>46020</v>
      </c>
      <c r="J89" s="173">
        <f t="shared" si="3"/>
        <v>0.61655806713876093</v>
      </c>
      <c r="K89" s="174">
        <f>SUMM!H32</f>
        <v>158762.5</v>
      </c>
      <c r="L89" s="175"/>
      <c r="M89" s="176" t="s">
        <v>347</v>
      </c>
    </row>
    <row r="90" spans="1:13" s="177" customFormat="1">
      <c r="A90" s="168"/>
      <c r="B90" s="169"/>
      <c r="C90" s="169"/>
      <c r="D90" s="170"/>
      <c r="E90" s="171" t="s">
        <v>125</v>
      </c>
      <c r="F90" s="172"/>
      <c r="G90" s="59">
        <v>1247648.28</v>
      </c>
      <c r="H90" s="91">
        <v>45659</v>
      </c>
      <c r="I90" s="91">
        <v>46020</v>
      </c>
      <c r="J90" s="173">
        <f t="shared" si="3"/>
        <v>0.73992367464330566</v>
      </c>
      <c r="K90" s="174">
        <f>SUMM!H33</f>
        <v>923164.5</v>
      </c>
      <c r="L90" s="175"/>
      <c r="M90" s="176" t="s">
        <v>347</v>
      </c>
    </row>
    <row r="91" spans="1:13" s="177" customFormat="1">
      <c r="A91" s="168"/>
      <c r="B91" s="169"/>
      <c r="C91" s="169"/>
      <c r="D91" s="170"/>
      <c r="E91" s="171" t="s">
        <v>126</v>
      </c>
      <c r="F91" s="172"/>
      <c r="G91" s="59">
        <v>367602.79</v>
      </c>
      <c r="H91" s="91">
        <v>45659</v>
      </c>
      <c r="I91" s="91">
        <v>46020</v>
      </c>
      <c r="J91" s="173">
        <f t="shared" si="3"/>
        <v>0.45460413942995376</v>
      </c>
      <c r="K91" s="174">
        <f>SUMM!H34</f>
        <v>167113.75</v>
      </c>
      <c r="L91" s="175"/>
      <c r="M91" s="176" t="s">
        <v>347</v>
      </c>
    </row>
    <row r="92" spans="1:13" s="177" customFormat="1" ht="16.5" customHeight="1">
      <c r="A92" s="168"/>
      <c r="B92" s="169"/>
      <c r="C92" s="169"/>
      <c r="D92" s="170"/>
      <c r="E92" s="171" t="s">
        <v>127</v>
      </c>
      <c r="F92" s="172"/>
      <c r="G92" s="59">
        <v>590651.84</v>
      </c>
      <c r="H92" s="91">
        <v>45659</v>
      </c>
      <c r="I92" s="91">
        <v>46020</v>
      </c>
      <c r="J92" s="173">
        <f t="shared" si="3"/>
        <v>0.55339250276440344</v>
      </c>
      <c r="K92" s="174">
        <f>SUMM!H35</f>
        <v>326862.3</v>
      </c>
      <c r="L92" s="175"/>
      <c r="M92" s="176" t="s">
        <v>347</v>
      </c>
    </row>
    <row r="93" spans="1:13" s="177" customFormat="1" ht="16.5" customHeight="1">
      <c r="A93" s="168"/>
      <c r="B93" s="169"/>
      <c r="C93" s="169"/>
      <c r="D93" s="170"/>
      <c r="E93" s="171" t="s">
        <v>128</v>
      </c>
      <c r="F93" s="172"/>
      <c r="G93" s="59">
        <v>494480.78</v>
      </c>
      <c r="H93" s="91">
        <v>45659</v>
      </c>
      <c r="I93" s="91">
        <v>46020</v>
      </c>
      <c r="J93" s="173">
        <f t="shared" si="3"/>
        <v>0.51752508965060273</v>
      </c>
      <c r="K93" s="174">
        <f>SUMM!H36</f>
        <v>255906.21</v>
      </c>
      <c r="L93" s="175"/>
      <c r="M93" s="176" t="s">
        <v>347</v>
      </c>
    </row>
    <row r="94" spans="1:13" s="177" customFormat="1">
      <c r="A94" s="168"/>
      <c r="B94" s="169"/>
      <c r="C94" s="169"/>
      <c r="D94" s="170"/>
      <c r="E94" s="171" t="s">
        <v>129</v>
      </c>
      <c r="F94" s="172"/>
      <c r="G94" s="59">
        <v>536039.71</v>
      </c>
      <c r="H94" s="91">
        <v>45659</v>
      </c>
      <c r="I94" s="91">
        <v>46020</v>
      </c>
      <c r="J94" s="173">
        <f t="shared" si="3"/>
        <v>0.61926035293168868</v>
      </c>
      <c r="K94" s="174">
        <f>SUMM!H37</f>
        <v>331948.14</v>
      </c>
      <c r="L94" s="175"/>
      <c r="M94" s="176" t="s">
        <v>347</v>
      </c>
    </row>
    <row r="95" spans="1:13" s="177" customFormat="1" ht="16.5" customHeight="1">
      <c r="A95" s="168"/>
      <c r="B95" s="169"/>
      <c r="C95" s="169"/>
      <c r="D95" s="170"/>
      <c r="E95" s="171" t="s">
        <v>130</v>
      </c>
      <c r="F95" s="172"/>
      <c r="G95" s="59">
        <v>700118.23</v>
      </c>
      <c r="H95" s="91">
        <v>45659</v>
      </c>
      <c r="I95" s="91">
        <v>46020</v>
      </c>
      <c r="J95" s="173">
        <f t="shared" si="3"/>
        <v>0.5792015871376468</v>
      </c>
      <c r="K95" s="174">
        <f>SUMM!H38</f>
        <v>405509.59</v>
      </c>
      <c r="L95" s="175"/>
      <c r="M95" s="176" t="s">
        <v>347</v>
      </c>
    </row>
    <row r="96" spans="1:13" s="177" customFormat="1" ht="16.5" customHeight="1">
      <c r="A96" s="168"/>
      <c r="B96" s="169"/>
      <c r="C96" s="169"/>
      <c r="D96" s="170"/>
      <c r="E96" s="171" t="s">
        <v>131</v>
      </c>
      <c r="F96" s="172"/>
      <c r="G96" s="59">
        <v>142902.82999999999</v>
      </c>
      <c r="H96" s="91">
        <v>45659</v>
      </c>
      <c r="I96" s="91">
        <v>46020</v>
      </c>
      <c r="J96" s="173">
        <f t="shared" si="3"/>
        <v>0.13849445808735911</v>
      </c>
      <c r="K96" s="174">
        <f>SUMM!H39</f>
        <v>19791.25</v>
      </c>
      <c r="L96" s="175"/>
      <c r="M96" s="176" t="s">
        <v>347</v>
      </c>
    </row>
    <row r="97" spans="1:13" s="177" customFormat="1" ht="16.5" customHeight="1">
      <c r="A97" s="168"/>
      <c r="B97" s="169"/>
      <c r="C97" s="169"/>
      <c r="D97" s="170"/>
      <c r="E97" s="171" t="s">
        <v>47</v>
      </c>
      <c r="F97" s="172"/>
      <c r="G97" s="59">
        <v>243894.55</v>
      </c>
      <c r="H97" s="91">
        <v>45659</v>
      </c>
      <c r="I97" s="91">
        <v>46020</v>
      </c>
      <c r="J97" s="173">
        <f t="shared" si="3"/>
        <v>0.47569431133250006</v>
      </c>
      <c r="K97" s="174">
        <f>SUMM!H40</f>
        <v>116019.25</v>
      </c>
      <c r="L97" s="175"/>
      <c r="M97" s="176" t="s">
        <v>347</v>
      </c>
    </row>
    <row r="98" spans="1:13" s="177" customFormat="1" ht="16.5" customHeight="1">
      <c r="A98" s="168"/>
      <c r="B98" s="169"/>
      <c r="C98" s="169"/>
      <c r="D98" s="170"/>
      <c r="E98" s="171" t="s">
        <v>132</v>
      </c>
      <c r="F98" s="172"/>
      <c r="G98" s="59">
        <v>960081.64</v>
      </c>
      <c r="H98" s="91">
        <v>45659</v>
      </c>
      <c r="I98" s="91">
        <v>46020</v>
      </c>
      <c r="J98" s="173">
        <f t="shared" si="3"/>
        <v>0.49018554297111649</v>
      </c>
      <c r="K98" s="174">
        <f>SUMM!H41</f>
        <v>470618.14</v>
      </c>
      <c r="L98" s="175"/>
      <c r="M98" s="176" t="s">
        <v>347</v>
      </c>
    </row>
    <row r="99" spans="1:13" s="177" customFormat="1" ht="16.5" customHeight="1">
      <c r="A99" s="168"/>
      <c r="B99" s="169"/>
      <c r="C99" s="169"/>
      <c r="D99" s="170"/>
      <c r="E99" s="171" t="s">
        <v>133</v>
      </c>
      <c r="F99" s="172"/>
      <c r="G99" s="59">
        <v>189700.65</v>
      </c>
      <c r="H99" s="91">
        <v>45659</v>
      </c>
      <c r="I99" s="91">
        <v>46020</v>
      </c>
      <c r="J99" s="173">
        <f t="shared" si="3"/>
        <v>0.51647951654356483</v>
      </c>
      <c r="K99" s="174">
        <f>SUMM!H42</f>
        <v>97976.5</v>
      </c>
      <c r="L99" s="175"/>
      <c r="M99" s="176" t="s">
        <v>347</v>
      </c>
    </row>
    <row r="100" spans="1:13" s="177" customFormat="1" ht="16.5" customHeight="1">
      <c r="A100" s="168"/>
      <c r="B100" s="169"/>
      <c r="C100" s="169"/>
      <c r="D100" s="170"/>
      <c r="E100" s="171" t="s">
        <v>134</v>
      </c>
      <c r="F100" s="172"/>
      <c r="G100" s="59">
        <v>224347.76</v>
      </c>
      <c r="H100" s="91">
        <v>45659</v>
      </c>
      <c r="I100" s="91">
        <v>46020</v>
      </c>
      <c r="J100" s="173">
        <f t="shared" si="3"/>
        <v>0.43324207917208529</v>
      </c>
      <c r="K100" s="174">
        <f>SUMM!H43</f>
        <v>97196.89</v>
      </c>
      <c r="L100" s="175"/>
      <c r="M100" s="176" t="s">
        <v>347</v>
      </c>
    </row>
    <row r="101" spans="1:13" s="177" customFormat="1" ht="16.5" customHeight="1">
      <c r="A101" s="168"/>
      <c r="B101" s="169"/>
      <c r="C101" s="169"/>
      <c r="D101" s="170"/>
      <c r="E101" s="171" t="s">
        <v>135</v>
      </c>
      <c r="F101" s="172"/>
      <c r="G101" s="59">
        <v>575727.61</v>
      </c>
      <c r="H101" s="91">
        <v>45659</v>
      </c>
      <c r="I101" s="91">
        <v>46020</v>
      </c>
      <c r="J101" s="173">
        <f t="shared" si="3"/>
        <v>0.47337427503259749</v>
      </c>
      <c r="K101" s="174">
        <f>SUMM!H44</f>
        <v>272534.64</v>
      </c>
      <c r="L101" s="175"/>
      <c r="M101" s="176" t="s">
        <v>347</v>
      </c>
    </row>
    <row r="102" spans="1:13" s="177" customFormat="1" ht="16.5" customHeight="1">
      <c r="A102" s="168"/>
      <c r="B102" s="169"/>
      <c r="C102" s="169"/>
      <c r="D102" s="170"/>
      <c r="E102" s="171" t="s">
        <v>136</v>
      </c>
      <c r="F102" s="172"/>
      <c r="G102" s="59">
        <v>692766.17</v>
      </c>
      <c r="H102" s="91">
        <v>45659</v>
      </c>
      <c r="I102" s="91">
        <v>46020</v>
      </c>
      <c r="J102" s="173">
        <f t="shared" si="3"/>
        <v>0.48178557853077608</v>
      </c>
      <c r="K102" s="174">
        <f>SUMM!H45</f>
        <v>333764.75</v>
      </c>
      <c r="L102" s="175"/>
      <c r="M102" s="176" t="s">
        <v>347</v>
      </c>
    </row>
    <row r="103" spans="1:13" s="177" customFormat="1" ht="16.5" customHeight="1">
      <c r="A103" s="168"/>
      <c r="B103" s="169"/>
      <c r="C103" s="169"/>
      <c r="D103" s="170"/>
      <c r="E103" s="171" t="s">
        <v>137</v>
      </c>
      <c r="F103" s="172"/>
      <c r="G103" s="59">
        <v>171034.35</v>
      </c>
      <c r="H103" s="91">
        <v>45659</v>
      </c>
      <c r="I103" s="91">
        <v>46020</v>
      </c>
      <c r="J103" s="173">
        <f t="shared" si="3"/>
        <v>0.23595687065200646</v>
      </c>
      <c r="K103" s="174">
        <f>SUMM!H46</f>
        <v>40356.730000000003</v>
      </c>
      <c r="L103" s="175"/>
      <c r="M103" s="176" t="s">
        <v>347</v>
      </c>
    </row>
    <row r="104" spans="1:13" s="177" customFormat="1" ht="16.5" customHeight="1">
      <c r="A104" s="168"/>
      <c r="B104" s="169"/>
      <c r="C104" s="169"/>
      <c r="D104" s="170"/>
      <c r="E104" s="171" t="s">
        <v>138</v>
      </c>
      <c r="F104" s="172"/>
      <c r="G104" s="59">
        <v>76162.02</v>
      </c>
      <c r="H104" s="91">
        <v>45659</v>
      </c>
      <c r="I104" s="91">
        <v>46020</v>
      </c>
      <c r="J104" s="173">
        <f t="shared" si="3"/>
        <v>0.24913322939701443</v>
      </c>
      <c r="K104" s="174">
        <f>SUMM!H47</f>
        <v>18974.490000000002</v>
      </c>
      <c r="L104" s="175"/>
      <c r="M104" s="176" t="s">
        <v>347</v>
      </c>
    </row>
    <row r="105" spans="1:13" s="177" customFormat="1" ht="16.5" customHeight="1">
      <c r="A105" s="168"/>
      <c r="B105" s="169"/>
      <c r="C105" s="169"/>
      <c r="D105" s="170"/>
      <c r="E105" s="171" t="s">
        <v>162</v>
      </c>
      <c r="F105" s="172"/>
      <c r="G105" s="59">
        <v>167688.51</v>
      </c>
      <c r="H105" s="91">
        <v>45659</v>
      </c>
      <c r="I105" s="91">
        <v>46020</v>
      </c>
      <c r="J105" s="173">
        <f t="shared" si="3"/>
        <v>0.22539940273785006</v>
      </c>
      <c r="K105" s="174">
        <f>SUMM!H48</f>
        <v>37796.89</v>
      </c>
      <c r="L105" s="175"/>
      <c r="M105" s="176" t="s">
        <v>347</v>
      </c>
    </row>
    <row r="106" spans="1:13" s="177" customFormat="1" ht="16.5" customHeight="1">
      <c r="A106" s="168"/>
      <c r="B106" s="169"/>
      <c r="C106" s="169"/>
      <c r="D106" s="170"/>
      <c r="E106" s="171" t="s">
        <v>139</v>
      </c>
      <c r="F106" s="172"/>
      <c r="G106" s="59">
        <v>196876.61</v>
      </c>
      <c r="H106" s="91">
        <v>45659</v>
      </c>
      <c r="I106" s="91">
        <v>46020</v>
      </c>
      <c r="J106" s="173">
        <f t="shared" si="3"/>
        <v>4.8574993240690201E-2</v>
      </c>
      <c r="K106" s="174">
        <f>SUMM!H49</f>
        <v>9563.2800000000007</v>
      </c>
      <c r="L106" s="175"/>
      <c r="M106" s="176" t="s">
        <v>347</v>
      </c>
    </row>
    <row r="107" spans="1:13" s="177" customFormat="1" ht="16.5" customHeight="1">
      <c r="A107" s="168"/>
      <c r="B107" s="169"/>
      <c r="C107" s="169"/>
      <c r="D107" s="170"/>
      <c r="E107" s="171" t="s">
        <v>140</v>
      </c>
      <c r="F107" s="172"/>
      <c r="G107" s="59">
        <v>592302.75</v>
      </c>
      <c r="H107" s="91">
        <v>45659</v>
      </c>
      <c r="I107" s="91">
        <v>46020</v>
      </c>
      <c r="J107" s="173">
        <f t="shared" si="3"/>
        <v>0.66437180985568611</v>
      </c>
      <c r="K107" s="174">
        <f>SUMM!H50</f>
        <v>393509.25</v>
      </c>
      <c r="L107" s="175"/>
      <c r="M107" s="176" t="s">
        <v>347</v>
      </c>
    </row>
    <row r="108" spans="1:13" s="177" customFormat="1" ht="16.5" customHeight="1">
      <c r="A108" s="168"/>
      <c r="B108" s="169"/>
      <c r="C108" s="169"/>
      <c r="D108" s="170"/>
      <c r="E108" s="171" t="s">
        <v>141</v>
      </c>
      <c r="F108" s="172"/>
      <c r="G108" s="59">
        <v>879076.94</v>
      </c>
      <c r="H108" s="91">
        <v>45659</v>
      </c>
      <c r="I108" s="91">
        <v>46020</v>
      </c>
      <c r="J108" s="173">
        <f t="shared" si="3"/>
        <v>0.67815736356364897</v>
      </c>
      <c r="K108" s="174">
        <f>SUMM!H51</f>
        <v>596152.5</v>
      </c>
      <c r="L108" s="175"/>
      <c r="M108" s="176" t="s">
        <v>347</v>
      </c>
    </row>
    <row r="109" spans="1:13" s="177" customFormat="1" ht="16.5" customHeight="1">
      <c r="A109" s="168"/>
      <c r="B109" s="169"/>
      <c r="C109" s="169"/>
      <c r="D109" s="170"/>
      <c r="E109" s="171" t="s">
        <v>42</v>
      </c>
      <c r="F109" s="172"/>
      <c r="G109" s="59">
        <v>1733302.19</v>
      </c>
      <c r="H109" s="91">
        <v>45659</v>
      </c>
      <c r="I109" s="91">
        <v>46020</v>
      </c>
      <c r="J109" s="173">
        <f t="shared" si="3"/>
        <v>0.69674014546765217</v>
      </c>
      <c r="K109" s="174">
        <f>SUMM!H52</f>
        <v>1207661.22</v>
      </c>
      <c r="L109" s="175"/>
      <c r="M109" s="176" t="s">
        <v>347</v>
      </c>
    </row>
    <row r="110" spans="1:13" s="177" customFormat="1" ht="16.5" customHeight="1">
      <c r="A110" s="168"/>
      <c r="B110" s="169"/>
      <c r="C110" s="169"/>
      <c r="D110" s="170"/>
      <c r="E110" s="171" t="s">
        <v>142</v>
      </c>
      <c r="F110" s="172"/>
      <c r="G110" s="59">
        <v>893560.94</v>
      </c>
      <c r="H110" s="91">
        <v>45659</v>
      </c>
      <c r="I110" s="91">
        <v>46020</v>
      </c>
      <c r="J110" s="173">
        <f t="shared" si="3"/>
        <v>0.59897767017434767</v>
      </c>
      <c r="K110" s="174">
        <f>SUMM!H53</f>
        <v>535223.05000000005</v>
      </c>
      <c r="L110" s="175"/>
      <c r="M110" s="176" t="s">
        <v>347</v>
      </c>
    </row>
    <row r="111" spans="1:13" s="177" customFormat="1" ht="16.5" customHeight="1">
      <c r="A111" s="179"/>
      <c r="B111" s="180"/>
      <c r="C111" s="180"/>
      <c r="D111" s="170"/>
      <c r="E111" s="171" t="s">
        <v>43</v>
      </c>
      <c r="F111" s="172"/>
      <c r="G111" s="59">
        <v>1187335</v>
      </c>
      <c r="H111" s="91">
        <v>45659</v>
      </c>
      <c r="I111" s="91">
        <v>46020</v>
      </c>
      <c r="J111" s="173">
        <f t="shared" si="3"/>
        <v>0.64977082289328625</v>
      </c>
      <c r="K111" s="174">
        <f>SUMM!H54</f>
        <v>771495.64</v>
      </c>
      <c r="L111" s="175"/>
      <c r="M111" s="176" t="s">
        <v>347</v>
      </c>
    </row>
    <row r="112" spans="1:13" s="177" customFormat="1" ht="16.5" customHeight="1">
      <c r="A112" s="168"/>
      <c r="B112" s="169"/>
      <c r="C112" s="169"/>
      <c r="D112" s="181"/>
      <c r="E112" s="182" t="s">
        <v>143</v>
      </c>
      <c r="F112" s="172"/>
      <c r="G112" s="59">
        <v>412331.47</v>
      </c>
      <c r="H112" s="91">
        <v>45659</v>
      </c>
      <c r="I112" s="91">
        <v>46020</v>
      </c>
      <c r="J112" s="173">
        <f t="shared" si="3"/>
        <v>0.70511244266657602</v>
      </c>
      <c r="K112" s="174">
        <f>SUMM!H55</f>
        <v>290740.05</v>
      </c>
      <c r="L112" s="175"/>
      <c r="M112" s="176" t="s">
        <v>347</v>
      </c>
    </row>
    <row r="113" spans="1:13" s="177" customFormat="1" ht="16.5" customHeight="1">
      <c r="A113" s="168"/>
      <c r="B113" s="169"/>
      <c r="C113" s="169"/>
      <c r="D113" s="170"/>
      <c r="E113" s="171" t="s">
        <v>48</v>
      </c>
      <c r="F113" s="172"/>
      <c r="G113" s="59">
        <v>48206.59</v>
      </c>
      <c r="H113" s="91">
        <v>45659</v>
      </c>
      <c r="I113" s="91">
        <v>46020</v>
      </c>
      <c r="J113" s="173">
        <f t="shared" si="3"/>
        <v>0.1053797831375337</v>
      </c>
      <c r="K113" s="174">
        <f>SUMM!H56</f>
        <v>5080</v>
      </c>
      <c r="L113" s="175"/>
      <c r="M113" s="176" t="s">
        <v>347</v>
      </c>
    </row>
    <row r="114" spans="1:13" s="177" customFormat="1" ht="16.5" customHeight="1">
      <c r="A114" s="168"/>
      <c r="B114" s="169"/>
      <c r="C114" s="169"/>
      <c r="D114" s="170"/>
      <c r="E114" s="171" t="s">
        <v>144</v>
      </c>
      <c r="F114" s="172"/>
      <c r="G114" s="59">
        <v>310371.21999999997</v>
      </c>
      <c r="H114" s="91">
        <v>45659</v>
      </c>
      <c r="I114" s="91">
        <v>46020</v>
      </c>
      <c r="J114" s="173">
        <f t="shared" si="3"/>
        <v>0.62876767375531806</v>
      </c>
      <c r="K114" s="174">
        <f>SUMM!H57</f>
        <v>195151.39</v>
      </c>
      <c r="L114" s="175"/>
      <c r="M114" s="176" t="s">
        <v>347</v>
      </c>
    </row>
    <row r="115" spans="1:13" s="177" customFormat="1" ht="16.5" customHeight="1">
      <c r="A115" s="168"/>
      <c r="B115" s="169"/>
      <c r="C115" s="169"/>
      <c r="D115" s="170"/>
      <c r="E115" s="171" t="s">
        <v>145</v>
      </c>
      <c r="F115" s="172"/>
      <c r="G115" s="59">
        <v>1317646.8799999999</v>
      </c>
      <c r="H115" s="91">
        <v>45659</v>
      </c>
      <c r="I115" s="91">
        <v>46020</v>
      </c>
      <c r="J115" s="173">
        <f t="shared" si="3"/>
        <v>0.70847294838204311</v>
      </c>
      <c r="K115" s="174">
        <f>SUMM!H58</f>
        <v>933517.17</v>
      </c>
      <c r="L115" s="175"/>
      <c r="M115" s="176" t="s">
        <v>347</v>
      </c>
    </row>
    <row r="116" spans="1:13" s="177" customFormat="1" ht="16.5" customHeight="1">
      <c r="A116" s="168"/>
      <c r="B116" s="169"/>
      <c r="C116" s="169"/>
      <c r="D116" s="170"/>
      <c r="E116" s="171" t="s">
        <v>146</v>
      </c>
      <c r="F116" s="172"/>
      <c r="G116" s="59">
        <v>2735669.16</v>
      </c>
      <c r="H116" s="91">
        <v>45659</v>
      </c>
      <c r="I116" s="91">
        <v>46020</v>
      </c>
      <c r="J116" s="173">
        <f t="shared" si="3"/>
        <v>0.68078502592031265</v>
      </c>
      <c r="K116" s="174">
        <f>SUMM!H59</f>
        <v>1862402.6</v>
      </c>
      <c r="L116" s="175"/>
      <c r="M116" s="176" t="s">
        <v>347</v>
      </c>
    </row>
    <row r="117" spans="1:13" s="177" customFormat="1" ht="16.5" customHeight="1">
      <c r="A117" s="168"/>
      <c r="B117" s="169"/>
      <c r="C117" s="169"/>
      <c r="D117" s="170"/>
      <c r="E117" s="171" t="s">
        <v>147</v>
      </c>
      <c r="F117" s="172"/>
      <c r="G117" s="59">
        <v>679646.93</v>
      </c>
      <c r="H117" s="91">
        <v>45659</v>
      </c>
      <c r="I117" s="91">
        <v>46020</v>
      </c>
      <c r="J117" s="173">
        <f t="shared" si="3"/>
        <v>0.67944470815162805</v>
      </c>
      <c r="K117" s="174">
        <f>SUMM!H60</f>
        <v>461782.51</v>
      </c>
      <c r="L117" s="175"/>
      <c r="M117" s="176" t="s">
        <v>347</v>
      </c>
    </row>
    <row r="118" spans="1:13" s="177" customFormat="1" ht="16.5" customHeight="1">
      <c r="A118" s="168"/>
      <c r="B118" s="169"/>
      <c r="C118" s="169"/>
      <c r="D118" s="170"/>
      <c r="E118" s="171" t="s">
        <v>148</v>
      </c>
      <c r="F118" s="172"/>
      <c r="G118" s="59">
        <v>918588.75</v>
      </c>
      <c r="H118" s="91">
        <v>45659</v>
      </c>
      <c r="I118" s="91">
        <v>46020</v>
      </c>
      <c r="J118" s="173">
        <f t="shared" si="3"/>
        <v>0.59524239764530096</v>
      </c>
      <c r="K118" s="174">
        <f>SUMM!H61</f>
        <v>546782.97</v>
      </c>
      <c r="L118" s="175"/>
      <c r="M118" s="176" t="s">
        <v>347</v>
      </c>
    </row>
    <row r="119" spans="1:13" s="177" customFormat="1" ht="16.5" customHeight="1">
      <c r="A119" s="168"/>
      <c r="B119" s="169"/>
      <c r="C119" s="169"/>
      <c r="D119" s="170"/>
      <c r="E119" s="171" t="s">
        <v>49</v>
      </c>
      <c r="F119" s="172"/>
      <c r="G119" s="59">
        <v>726048.53</v>
      </c>
      <c r="H119" s="91">
        <v>45659</v>
      </c>
      <c r="I119" s="91">
        <v>46020</v>
      </c>
      <c r="J119" s="173">
        <f t="shared" si="3"/>
        <v>0.57306699594860411</v>
      </c>
      <c r="K119" s="174">
        <f>SUMM!H62</f>
        <v>416074.45</v>
      </c>
      <c r="L119" s="175"/>
      <c r="M119" s="176" t="s">
        <v>347</v>
      </c>
    </row>
    <row r="120" spans="1:13" s="177" customFormat="1" ht="16.5" customHeight="1">
      <c r="A120" s="168"/>
      <c r="B120" s="169"/>
      <c r="C120" s="169"/>
      <c r="D120" s="170"/>
      <c r="E120" s="171" t="s">
        <v>149</v>
      </c>
      <c r="F120" s="172"/>
      <c r="G120" s="59">
        <v>1893792.73</v>
      </c>
      <c r="H120" s="91">
        <v>45659</v>
      </c>
      <c r="I120" s="91">
        <v>46020</v>
      </c>
      <c r="J120" s="173">
        <f t="shared" si="3"/>
        <v>0.71625248556107823</v>
      </c>
      <c r="K120" s="174">
        <f>SUMM!H63</f>
        <v>1356433.75</v>
      </c>
      <c r="L120" s="175"/>
      <c r="M120" s="176" t="s">
        <v>347</v>
      </c>
    </row>
    <row r="121" spans="1:13" s="177" customFormat="1" ht="16.5" customHeight="1">
      <c r="A121" s="168"/>
      <c r="B121" s="169"/>
      <c r="C121" s="169"/>
      <c r="D121" s="170"/>
      <c r="E121" s="171" t="s">
        <v>44</v>
      </c>
      <c r="F121" s="172"/>
      <c r="G121" s="59">
        <v>271673.87</v>
      </c>
      <c r="H121" s="91">
        <v>45659</v>
      </c>
      <c r="I121" s="91">
        <v>46020</v>
      </c>
      <c r="J121" s="173">
        <f t="shared" si="3"/>
        <v>0.44417319192309518</v>
      </c>
      <c r="K121" s="174">
        <f>SUMM!H64</f>
        <v>120670.25</v>
      </c>
      <c r="L121" s="175"/>
      <c r="M121" s="176" t="s">
        <v>347</v>
      </c>
    </row>
    <row r="122" spans="1:13" s="177" customFormat="1" ht="16.5" customHeight="1">
      <c r="A122" s="168"/>
      <c r="B122" s="169"/>
      <c r="C122" s="169"/>
      <c r="D122" s="170"/>
      <c r="E122" s="171" t="s">
        <v>150</v>
      </c>
      <c r="F122" s="172"/>
      <c r="G122" s="59">
        <v>117016.55</v>
      </c>
      <c r="H122" s="91">
        <v>45659</v>
      </c>
      <c r="I122" s="91">
        <v>46020</v>
      </c>
      <c r="J122" s="173">
        <f t="shared" si="3"/>
        <v>0.32096955516121439</v>
      </c>
      <c r="K122" s="174">
        <f>SUMM!H65</f>
        <v>37558.75</v>
      </c>
      <c r="L122" s="175"/>
      <c r="M122" s="176" t="s">
        <v>347</v>
      </c>
    </row>
    <row r="123" spans="1:13" s="177" customFormat="1" ht="16.5" customHeight="1">
      <c r="A123" s="168"/>
      <c r="B123" s="169"/>
      <c r="C123" s="169"/>
      <c r="D123" s="170"/>
      <c r="E123" s="171" t="s">
        <v>45</v>
      </c>
      <c r="F123" s="172"/>
      <c r="G123" s="59">
        <v>433639.22</v>
      </c>
      <c r="H123" s="91">
        <v>45659</v>
      </c>
      <c r="I123" s="91">
        <v>46020</v>
      </c>
      <c r="J123" s="173">
        <f t="shared" si="3"/>
        <v>0.52287705895237058</v>
      </c>
      <c r="K123" s="174">
        <f>SUMM!H66</f>
        <v>226740</v>
      </c>
      <c r="L123" s="175"/>
      <c r="M123" s="176" t="s">
        <v>347</v>
      </c>
    </row>
    <row r="124" spans="1:13" s="177" customFormat="1" ht="16.5" customHeight="1">
      <c r="A124" s="168"/>
      <c r="B124" s="169"/>
      <c r="C124" s="169"/>
      <c r="D124" s="170"/>
      <c r="E124" s="171" t="s">
        <v>151</v>
      </c>
      <c r="F124" s="172"/>
      <c r="G124" s="59">
        <v>156902.56</v>
      </c>
      <c r="H124" s="91">
        <v>45659</v>
      </c>
      <c r="I124" s="91">
        <v>46020</v>
      </c>
      <c r="J124" s="173">
        <f t="shared" si="3"/>
        <v>0.36406308475782678</v>
      </c>
      <c r="K124" s="174">
        <f>SUMM!H67</f>
        <v>57122.43</v>
      </c>
      <c r="L124" s="175"/>
      <c r="M124" s="176" t="s">
        <v>347</v>
      </c>
    </row>
    <row r="125" spans="1:13" s="177" customFormat="1" ht="16.5" customHeight="1">
      <c r="A125" s="168"/>
      <c r="B125" s="169"/>
      <c r="C125" s="169"/>
      <c r="D125" s="170"/>
      <c r="E125" s="171" t="s">
        <v>152</v>
      </c>
      <c r="F125" s="172"/>
      <c r="G125" s="59">
        <v>289503.71000000002</v>
      </c>
      <c r="H125" s="91">
        <v>45659</v>
      </c>
      <c r="I125" s="91">
        <v>46020</v>
      </c>
      <c r="J125" s="173">
        <f t="shared" si="3"/>
        <v>0.6261145668910425</v>
      </c>
      <c r="K125" s="174">
        <f>SUMM!H68</f>
        <v>181262.49</v>
      </c>
      <c r="L125" s="175"/>
      <c r="M125" s="176" t="s">
        <v>347</v>
      </c>
    </row>
    <row r="126" spans="1:13" s="177" customFormat="1" ht="16.5" customHeight="1">
      <c r="A126" s="168"/>
      <c r="B126" s="169"/>
      <c r="C126" s="169"/>
      <c r="D126" s="170"/>
      <c r="E126" s="171" t="s">
        <v>46</v>
      </c>
      <c r="F126" s="172"/>
      <c r="G126" s="59">
        <v>52653.05</v>
      </c>
      <c r="H126" s="91">
        <v>45659</v>
      </c>
      <c r="I126" s="91">
        <v>46020</v>
      </c>
      <c r="J126" s="173">
        <f t="shared" si="3"/>
        <v>0.53734569982175773</v>
      </c>
      <c r="K126" s="174">
        <f>SUMM!H69</f>
        <v>28292.89</v>
      </c>
      <c r="L126" s="175"/>
      <c r="M126" s="176" t="s">
        <v>347</v>
      </c>
    </row>
    <row r="127" spans="1:13" s="177" customFormat="1" ht="16.5" customHeight="1">
      <c r="A127" s="168"/>
      <c r="B127" s="169"/>
      <c r="C127" s="169"/>
      <c r="D127" s="170"/>
      <c r="E127" s="171" t="s">
        <v>153</v>
      </c>
      <c r="F127" s="172"/>
      <c r="G127" s="59">
        <v>1515910.27</v>
      </c>
      <c r="H127" s="91">
        <v>45659</v>
      </c>
      <c r="I127" s="91">
        <v>46020</v>
      </c>
      <c r="J127" s="173">
        <f t="shared" ref="J127:J139" si="4">+K127/G127</f>
        <v>0.68601300524205833</v>
      </c>
      <c r="K127" s="174">
        <f>SUMM!H70</f>
        <v>1039934.16</v>
      </c>
      <c r="L127" s="175"/>
      <c r="M127" s="176" t="s">
        <v>347</v>
      </c>
    </row>
    <row r="128" spans="1:13" s="177" customFormat="1" ht="16.5" customHeight="1">
      <c r="A128" s="168"/>
      <c r="B128" s="169"/>
      <c r="C128" s="169"/>
      <c r="D128" s="170"/>
      <c r="E128" s="171" t="s">
        <v>154</v>
      </c>
      <c r="F128" s="172"/>
      <c r="G128" s="59">
        <v>815065.63</v>
      </c>
      <c r="H128" s="91">
        <v>45659</v>
      </c>
      <c r="I128" s="91">
        <v>46020</v>
      </c>
      <c r="J128" s="173">
        <f t="shared" si="4"/>
        <v>0.67067478970987893</v>
      </c>
      <c r="K128" s="174">
        <f>SUMM!H71</f>
        <v>546643.97</v>
      </c>
      <c r="L128" s="175"/>
      <c r="M128" s="176" t="s">
        <v>347</v>
      </c>
    </row>
    <row r="129" spans="1:13" s="177" customFormat="1" ht="16.5" customHeight="1">
      <c r="A129" s="168"/>
      <c r="B129" s="169"/>
      <c r="C129" s="169"/>
      <c r="D129" s="170"/>
      <c r="E129" s="171" t="s">
        <v>155</v>
      </c>
      <c r="F129" s="172"/>
      <c r="G129" s="59">
        <v>1009697.01</v>
      </c>
      <c r="H129" s="91">
        <v>45659</v>
      </c>
      <c r="I129" s="91">
        <v>46020</v>
      </c>
      <c r="J129" s="173">
        <f t="shared" si="4"/>
        <v>0.55746960169764193</v>
      </c>
      <c r="K129" s="174">
        <f>SUMM!H72</f>
        <v>562875.39</v>
      </c>
      <c r="L129" s="175"/>
      <c r="M129" s="176" t="s">
        <v>347</v>
      </c>
    </row>
    <row r="130" spans="1:13" s="177" customFormat="1" ht="16.5" customHeight="1">
      <c r="A130" s="168"/>
      <c r="B130" s="169"/>
      <c r="C130" s="169"/>
      <c r="D130" s="170"/>
      <c r="E130" s="171" t="s">
        <v>156</v>
      </c>
      <c r="F130" s="172"/>
      <c r="G130" s="59">
        <v>393224.93</v>
      </c>
      <c r="H130" s="91">
        <v>45659</v>
      </c>
      <c r="I130" s="91">
        <v>46020</v>
      </c>
      <c r="J130" s="173">
        <f t="shared" si="4"/>
        <v>0.53879630673467227</v>
      </c>
      <c r="K130" s="174">
        <f>SUMM!H73</f>
        <v>211868.14</v>
      </c>
      <c r="L130" s="175"/>
      <c r="M130" s="176" t="s">
        <v>347</v>
      </c>
    </row>
    <row r="131" spans="1:13" s="177" customFormat="1" ht="16.5" customHeight="1">
      <c r="A131" s="168"/>
      <c r="B131" s="169"/>
      <c r="C131" s="169"/>
      <c r="D131" s="170"/>
      <c r="E131" s="171" t="s">
        <v>157</v>
      </c>
      <c r="F131" s="172"/>
      <c r="G131" s="59">
        <v>527454.98</v>
      </c>
      <c r="H131" s="91">
        <v>45659</v>
      </c>
      <c r="I131" s="91">
        <v>46020</v>
      </c>
      <c r="J131" s="173">
        <f t="shared" si="4"/>
        <v>0.52068330078142411</v>
      </c>
      <c r="K131" s="174">
        <f>SUMM!H74</f>
        <v>274637</v>
      </c>
      <c r="L131" s="175"/>
      <c r="M131" s="176" t="s">
        <v>347</v>
      </c>
    </row>
    <row r="132" spans="1:13" s="177" customFormat="1" ht="16.5" customHeight="1">
      <c r="A132" s="168"/>
      <c r="B132" s="169"/>
      <c r="C132" s="169"/>
      <c r="D132" s="170"/>
      <c r="E132" s="171" t="s">
        <v>158</v>
      </c>
      <c r="F132" s="172"/>
      <c r="G132" s="59">
        <v>1027172.01</v>
      </c>
      <c r="H132" s="91">
        <v>45659</v>
      </c>
      <c r="I132" s="91">
        <v>46020</v>
      </c>
      <c r="J132" s="173">
        <f t="shared" si="4"/>
        <v>0.70733023576061027</v>
      </c>
      <c r="K132" s="174">
        <f>SUMM!H75</f>
        <v>726549.82</v>
      </c>
      <c r="L132" s="175"/>
      <c r="M132" s="176" t="s">
        <v>347</v>
      </c>
    </row>
    <row r="133" spans="1:13" s="177" customFormat="1" ht="16.5" customHeight="1">
      <c r="A133" s="168"/>
      <c r="B133" s="169"/>
      <c r="C133" s="169"/>
      <c r="D133" s="170"/>
      <c r="E133" s="171" t="s">
        <v>159</v>
      </c>
      <c r="F133" s="172"/>
      <c r="G133" s="59">
        <v>110412.91</v>
      </c>
      <c r="H133" s="91">
        <v>45659</v>
      </c>
      <c r="I133" s="91">
        <v>46020</v>
      </c>
      <c r="J133" s="173">
        <f t="shared" si="4"/>
        <v>0.41045924792671434</v>
      </c>
      <c r="K133" s="174">
        <f>SUMM!H76</f>
        <v>45320</v>
      </c>
      <c r="L133" s="175"/>
      <c r="M133" s="176" t="s">
        <v>347</v>
      </c>
    </row>
    <row r="134" spans="1:13" s="177" customFormat="1" ht="16.5" customHeight="1">
      <c r="A134" s="168"/>
      <c r="B134" s="169"/>
      <c r="C134" s="169"/>
      <c r="D134" s="170"/>
      <c r="E134" s="171" t="s">
        <v>160</v>
      </c>
      <c r="F134" s="172"/>
      <c r="G134" s="59">
        <v>646606.71</v>
      </c>
      <c r="H134" s="91">
        <v>45659</v>
      </c>
      <c r="I134" s="91">
        <v>46020</v>
      </c>
      <c r="J134" s="173">
        <f t="shared" si="4"/>
        <v>0.6260692067361936</v>
      </c>
      <c r="K134" s="174">
        <f>SUMM!H77</f>
        <v>404820.55</v>
      </c>
      <c r="L134" s="175"/>
      <c r="M134" s="176" t="s">
        <v>347</v>
      </c>
    </row>
    <row r="135" spans="1:13" s="177" customFormat="1" ht="16.5" customHeight="1">
      <c r="A135" s="168"/>
      <c r="B135" s="169"/>
      <c r="C135" s="169"/>
      <c r="D135" s="170"/>
      <c r="E135" s="171" t="s">
        <v>41</v>
      </c>
      <c r="F135" s="172"/>
      <c r="G135" s="59">
        <v>264145.71999999997</v>
      </c>
      <c r="H135" s="91">
        <v>45659</v>
      </c>
      <c r="I135" s="91">
        <v>46020</v>
      </c>
      <c r="J135" s="173">
        <f t="shared" si="4"/>
        <v>0.56824695096327893</v>
      </c>
      <c r="K135" s="174">
        <f>SUMM!H78</f>
        <v>150100</v>
      </c>
      <c r="L135" s="175"/>
      <c r="M135" s="176" t="s">
        <v>347</v>
      </c>
    </row>
    <row r="136" spans="1:13" s="177" customFormat="1" ht="16.5" customHeight="1">
      <c r="A136" s="168"/>
      <c r="B136" s="169"/>
      <c r="C136" s="169"/>
      <c r="D136" s="170"/>
      <c r="E136" s="171" t="s">
        <v>161</v>
      </c>
      <c r="F136" s="172"/>
      <c r="G136" s="62">
        <v>55734.75</v>
      </c>
      <c r="H136" s="91">
        <v>45659</v>
      </c>
      <c r="I136" s="91">
        <v>46020</v>
      </c>
      <c r="J136" s="173">
        <f t="shared" si="4"/>
        <v>2.8707404267535066E-2</v>
      </c>
      <c r="K136" s="174">
        <f>SUMM!H79</f>
        <v>1600</v>
      </c>
      <c r="L136" s="175"/>
      <c r="M136" s="176" t="s">
        <v>347</v>
      </c>
    </row>
    <row r="137" spans="1:13" s="177" customFormat="1" ht="16.5" customHeight="1">
      <c r="A137" s="168"/>
      <c r="B137" s="169"/>
      <c r="C137" s="169"/>
      <c r="D137" s="170"/>
      <c r="E137" s="171" t="s">
        <v>163</v>
      </c>
      <c r="F137" s="172"/>
      <c r="G137" s="62">
        <v>267711.69</v>
      </c>
      <c r="H137" s="91">
        <v>45659</v>
      </c>
      <c r="I137" s="91">
        <v>46020</v>
      </c>
      <c r="J137" s="173">
        <f t="shared" si="4"/>
        <v>0.54760402879680004</v>
      </c>
      <c r="K137" s="174">
        <f>SUMM!H80</f>
        <v>146600</v>
      </c>
      <c r="L137" s="175"/>
      <c r="M137" s="176" t="s">
        <v>347</v>
      </c>
    </row>
    <row r="138" spans="1:13" s="177" customFormat="1" ht="16.5" customHeight="1">
      <c r="A138" s="168"/>
      <c r="B138" s="169"/>
      <c r="C138" s="169"/>
      <c r="D138" s="170"/>
      <c r="E138" s="171" t="s">
        <v>164</v>
      </c>
      <c r="F138" s="172"/>
      <c r="G138" s="62">
        <v>199958.31</v>
      </c>
      <c r="H138" s="91">
        <v>45659</v>
      </c>
      <c r="I138" s="91">
        <v>46020</v>
      </c>
      <c r="J138" s="173">
        <f t="shared" si="4"/>
        <v>0.50310487221061229</v>
      </c>
      <c r="K138" s="174">
        <f>SUMM!H81</f>
        <v>100600</v>
      </c>
      <c r="L138" s="175"/>
      <c r="M138" s="176" t="s">
        <v>347</v>
      </c>
    </row>
    <row r="139" spans="1:13" s="177" customFormat="1" ht="16.5" customHeight="1">
      <c r="A139" s="183"/>
      <c r="B139" s="184"/>
      <c r="C139" s="184"/>
      <c r="D139" s="185"/>
      <c r="E139" s="177" t="s">
        <v>195</v>
      </c>
      <c r="F139" s="172"/>
      <c r="G139" s="62">
        <v>376143.5</v>
      </c>
      <c r="H139" s="91">
        <v>45659</v>
      </c>
      <c r="I139" s="91">
        <v>46020</v>
      </c>
      <c r="J139" s="173">
        <f t="shared" si="4"/>
        <v>0.54235125690062436</v>
      </c>
      <c r="K139" s="174">
        <f>SUMM!H82</f>
        <v>204001.9</v>
      </c>
      <c r="L139" s="175"/>
      <c r="M139" s="176" t="s">
        <v>347</v>
      </c>
    </row>
    <row r="140" spans="1:13" s="177" customFormat="1">
      <c r="A140" s="183"/>
      <c r="B140" s="184"/>
      <c r="C140" s="184"/>
      <c r="D140" s="232" t="s">
        <v>206</v>
      </c>
      <c r="E140" s="233"/>
      <c r="F140" s="172"/>
      <c r="G140" s="108">
        <f>SUM(G63:G139)</f>
        <v>50599999.999999993</v>
      </c>
      <c r="H140" s="92"/>
      <c r="I140" s="92"/>
      <c r="J140" s="186"/>
      <c r="K140" s="108">
        <f>SUM(K63:K139)</f>
        <v>30094163.65000001</v>
      </c>
      <c r="L140" s="187"/>
      <c r="M140" s="176"/>
    </row>
    <row r="141" spans="1:13" s="177" customFormat="1">
      <c r="A141" s="183"/>
      <c r="B141" s="184"/>
      <c r="C141" s="184"/>
      <c r="D141" s="184"/>
      <c r="E141" s="109"/>
      <c r="F141" s="172"/>
      <c r="G141" s="188"/>
      <c r="H141" s="92"/>
      <c r="I141" s="92"/>
      <c r="J141" s="186"/>
      <c r="K141" s="188"/>
      <c r="L141" s="187"/>
      <c r="M141" s="176"/>
    </row>
    <row r="142" spans="1:13" s="177" customFormat="1" ht="15" customHeight="1">
      <c r="A142" s="183"/>
      <c r="B142" s="184"/>
      <c r="C142" s="184"/>
      <c r="D142" s="232" t="s">
        <v>50</v>
      </c>
      <c r="E142" s="233"/>
      <c r="F142" s="110"/>
      <c r="G142" s="189"/>
      <c r="H142" s="92"/>
      <c r="I142" s="92"/>
      <c r="J142" s="186"/>
      <c r="K142" s="188"/>
      <c r="L142" s="187"/>
      <c r="M142" s="176"/>
    </row>
    <row r="143" spans="1:13" s="177" customFormat="1" ht="14.25" customHeight="1">
      <c r="A143" s="183"/>
      <c r="B143" s="184"/>
      <c r="C143" s="184"/>
      <c r="D143" s="184"/>
      <c r="E143" s="190" t="s">
        <v>212</v>
      </c>
      <c r="F143" s="172"/>
      <c r="G143" s="191">
        <f>SUMM!D86</f>
        <v>383927.31</v>
      </c>
      <c r="H143" s="91">
        <v>45659</v>
      </c>
      <c r="I143" s="91">
        <v>46020</v>
      </c>
      <c r="J143" s="173">
        <f t="shared" ref="J143:J206" si="5">+K143/G143</f>
        <v>0.64218544390603527</v>
      </c>
      <c r="K143" s="64">
        <f>SUMM!J86</f>
        <v>246552.53</v>
      </c>
      <c r="L143" s="175"/>
      <c r="M143" s="176" t="s">
        <v>347</v>
      </c>
    </row>
    <row r="144" spans="1:13" s="177" customFormat="1" ht="19.5" customHeight="1">
      <c r="A144" s="183"/>
      <c r="B144" s="184"/>
      <c r="C144" s="184"/>
      <c r="D144" s="184"/>
      <c r="E144" s="190" t="s">
        <v>54</v>
      </c>
      <c r="F144" s="172"/>
      <c r="G144" s="191">
        <f>SUMM!D87</f>
        <v>361830.78</v>
      </c>
      <c r="H144" s="91">
        <v>45659</v>
      </c>
      <c r="I144" s="91">
        <v>46020</v>
      </c>
      <c r="J144" s="173">
        <f t="shared" si="5"/>
        <v>4.4143397640189701E-2</v>
      </c>
      <c r="K144" s="64">
        <f>SUMM!J87</f>
        <v>15972.44</v>
      </c>
      <c r="L144" s="175"/>
      <c r="M144" s="176" t="s">
        <v>347</v>
      </c>
    </row>
    <row r="145" spans="1:13" s="177" customFormat="1" ht="15" customHeight="1">
      <c r="A145" s="183"/>
      <c r="B145" s="184"/>
      <c r="C145" s="184"/>
      <c r="D145" s="184"/>
      <c r="E145" s="190" t="s">
        <v>68</v>
      </c>
      <c r="F145" s="172"/>
      <c r="G145" s="191">
        <f>SUMM!D88</f>
        <v>1044061.33</v>
      </c>
      <c r="H145" s="91">
        <v>45659</v>
      </c>
      <c r="I145" s="91">
        <v>46020</v>
      </c>
      <c r="J145" s="173">
        <f t="shared" si="5"/>
        <v>0.7527945029819274</v>
      </c>
      <c r="K145" s="64">
        <f>SUMM!J88</f>
        <v>785963.63</v>
      </c>
      <c r="L145" s="175"/>
      <c r="M145" s="176" t="s">
        <v>347</v>
      </c>
    </row>
    <row r="146" spans="1:13" s="177" customFormat="1">
      <c r="A146" s="183"/>
      <c r="B146" s="184"/>
      <c r="C146" s="184"/>
      <c r="D146" s="184"/>
      <c r="E146" s="190" t="s">
        <v>189</v>
      </c>
      <c r="F146" s="172"/>
      <c r="G146" s="191">
        <f>SUMM!D89</f>
        <v>190582.62</v>
      </c>
      <c r="H146" s="91">
        <v>45659</v>
      </c>
      <c r="I146" s="91">
        <v>46020</v>
      </c>
      <c r="J146" s="173">
        <f t="shared" si="5"/>
        <v>0.14967634509379713</v>
      </c>
      <c r="K146" s="64">
        <f>SUMM!J89</f>
        <v>28525.71</v>
      </c>
      <c r="L146" s="175"/>
      <c r="M146" s="176" t="s">
        <v>347</v>
      </c>
    </row>
    <row r="147" spans="1:13" s="177" customFormat="1">
      <c r="A147" s="183"/>
      <c r="B147" s="184"/>
      <c r="C147" s="184"/>
      <c r="D147" s="184"/>
      <c r="E147" s="190" t="s">
        <v>55</v>
      </c>
      <c r="F147" s="172"/>
      <c r="G147" s="191">
        <f>SUMM!D90</f>
        <v>393134.2</v>
      </c>
      <c r="H147" s="91">
        <v>45659</v>
      </c>
      <c r="I147" s="91">
        <v>46020</v>
      </c>
      <c r="J147" s="173">
        <f t="shared" si="5"/>
        <v>0.94837256590751962</v>
      </c>
      <c r="K147" s="64">
        <f>SUMM!J90</f>
        <v>372837.69</v>
      </c>
      <c r="L147" s="175"/>
      <c r="M147" s="176" t="s">
        <v>347</v>
      </c>
    </row>
    <row r="148" spans="1:13" s="177" customFormat="1" ht="15" customHeight="1">
      <c r="A148" s="183"/>
      <c r="B148" s="184"/>
      <c r="C148" s="184"/>
      <c r="D148" s="184"/>
      <c r="E148" s="190" t="s">
        <v>99</v>
      </c>
      <c r="F148" s="172"/>
      <c r="G148" s="191">
        <f>SUMM!D91</f>
        <v>619623.69999999995</v>
      </c>
      <c r="H148" s="91">
        <v>45659</v>
      </c>
      <c r="I148" s="91">
        <v>46020</v>
      </c>
      <c r="J148" s="173">
        <f t="shared" si="5"/>
        <v>0.77486004812275588</v>
      </c>
      <c r="K148" s="64">
        <f>SUMM!J91</f>
        <v>480121.65</v>
      </c>
      <c r="L148" s="175"/>
      <c r="M148" s="176" t="s">
        <v>347</v>
      </c>
    </row>
    <row r="149" spans="1:13" s="177" customFormat="1" ht="18.75" customHeight="1">
      <c r="A149" s="183"/>
      <c r="B149" s="184"/>
      <c r="C149" s="184"/>
      <c r="D149" s="184"/>
      <c r="E149" s="190" t="s">
        <v>56</v>
      </c>
      <c r="F149" s="172"/>
      <c r="G149" s="191">
        <f>SUMM!D92</f>
        <v>336972.17</v>
      </c>
      <c r="H149" s="91">
        <v>45659</v>
      </c>
      <c r="I149" s="91">
        <v>46020</v>
      </c>
      <c r="J149" s="173">
        <f t="shared" si="5"/>
        <v>4.7399908425672072E-2</v>
      </c>
      <c r="K149" s="64">
        <f>SUMM!J92</f>
        <v>15972.45</v>
      </c>
      <c r="L149" s="175"/>
      <c r="M149" s="176" t="s">
        <v>347</v>
      </c>
    </row>
    <row r="150" spans="1:13" s="177" customFormat="1" ht="17.25" customHeight="1">
      <c r="A150" s="183"/>
      <c r="B150" s="184"/>
      <c r="C150" s="184"/>
      <c r="D150" s="184"/>
      <c r="E150" s="190" t="s">
        <v>91</v>
      </c>
      <c r="F150" s="172"/>
      <c r="G150" s="191">
        <f>SUMM!D93</f>
        <v>294620.48</v>
      </c>
      <c r="H150" s="91">
        <v>45659</v>
      </c>
      <c r="I150" s="91">
        <v>46020</v>
      </c>
      <c r="J150" s="173">
        <f t="shared" si="5"/>
        <v>0.10575917872376014</v>
      </c>
      <c r="K150" s="64">
        <f>SUMM!J93</f>
        <v>31158.82</v>
      </c>
      <c r="L150" s="175"/>
      <c r="M150" s="176" t="s">
        <v>347</v>
      </c>
    </row>
    <row r="151" spans="1:13" s="177" customFormat="1" ht="19.5" customHeight="1">
      <c r="A151" s="183"/>
      <c r="B151" s="184"/>
      <c r="C151" s="184"/>
      <c r="D151" s="184"/>
      <c r="E151" s="190" t="s">
        <v>51</v>
      </c>
      <c r="F151" s="172"/>
      <c r="G151" s="191">
        <f>SUMM!D94</f>
        <v>727344.31</v>
      </c>
      <c r="H151" s="91">
        <v>45659</v>
      </c>
      <c r="I151" s="91">
        <v>46020</v>
      </c>
      <c r="J151" s="173">
        <f t="shared" si="5"/>
        <v>0.81189111110252576</v>
      </c>
      <c r="K151" s="64">
        <f>SUMM!J94</f>
        <v>590524.38</v>
      </c>
      <c r="L151" s="175"/>
      <c r="M151" s="176" t="s">
        <v>347</v>
      </c>
    </row>
    <row r="152" spans="1:13" s="177" customFormat="1" ht="17.25" customHeight="1">
      <c r="A152" s="183"/>
      <c r="B152" s="184"/>
      <c r="C152" s="184"/>
      <c r="D152" s="184"/>
      <c r="E152" s="190" t="s">
        <v>52</v>
      </c>
      <c r="F152" s="172"/>
      <c r="G152" s="191">
        <f>SUMM!D95</f>
        <v>754964.98</v>
      </c>
      <c r="H152" s="91">
        <v>45659</v>
      </c>
      <c r="I152" s="91">
        <v>46020</v>
      </c>
      <c r="J152" s="173">
        <f t="shared" si="5"/>
        <v>0.98121523464571836</v>
      </c>
      <c r="K152" s="64">
        <f>SUMM!J95</f>
        <v>740783.14</v>
      </c>
      <c r="L152" s="175"/>
      <c r="M152" s="176" t="s">
        <v>347</v>
      </c>
    </row>
    <row r="153" spans="1:13" s="177" customFormat="1">
      <c r="A153" s="183"/>
      <c r="B153" s="184"/>
      <c r="C153" s="184"/>
      <c r="D153" s="184"/>
      <c r="E153" s="190" t="s">
        <v>74</v>
      </c>
      <c r="F153" s="172"/>
      <c r="G153" s="191">
        <f>SUMM!D96</f>
        <v>128896.46</v>
      </c>
      <c r="H153" s="91">
        <v>45659</v>
      </c>
      <c r="I153" s="91">
        <v>46020</v>
      </c>
      <c r="J153" s="173">
        <f t="shared" si="5"/>
        <v>0.10559397829855063</v>
      </c>
      <c r="K153" s="64">
        <f>SUMM!J96</f>
        <v>13610.69</v>
      </c>
      <c r="L153" s="175"/>
      <c r="M153" s="176" t="s">
        <v>347</v>
      </c>
    </row>
    <row r="154" spans="1:13" s="177" customFormat="1" ht="18" customHeight="1">
      <c r="A154" s="183"/>
      <c r="B154" s="184"/>
      <c r="C154" s="184"/>
      <c r="D154" s="184"/>
      <c r="E154" s="190" t="s">
        <v>57</v>
      </c>
      <c r="F154" s="172"/>
      <c r="G154" s="191">
        <f>SUMM!D97</f>
        <v>432723.83</v>
      </c>
      <c r="H154" s="91">
        <v>45659</v>
      </c>
      <c r="I154" s="91">
        <v>46020</v>
      </c>
      <c r="J154" s="173">
        <f t="shared" si="5"/>
        <v>0.76282960889859008</v>
      </c>
      <c r="K154" s="64">
        <f>SUMM!J97</f>
        <v>330094.55</v>
      </c>
      <c r="L154" s="175"/>
      <c r="M154" s="176" t="s">
        <v>347</v>
      </c>
    </row>
    <row r="155" spans="1:13" s="177" customFormat="1" ht="21.75" customHeight="1">
      <c r="A155" s="183"/>
      <c r="B155" s="184"/>
      <c r="C155" s="184"/>
      <c r="D155" s="184"/>
      <c r="E155" s="190" t="s">
        <v>58</v>
      </c>
      <c r="F155" s="172"/>
      <c r="G155" s="191">
        <f>SUMM!D98</f>
        <v>258713.61</v>
      </c>
      <c r="H155" s="91">
        <v>45659</v>
      </c>
      <c r="I155" s="91">
        <v>46020</v>
      </c>
      <c r="J155" s="173">
        <f t="shared" si="5"/>
        <v>6.1737919392798858E-2</v>
      </c>
      <c r="K155" s="64">
        <f>SUMM!J98</f>
        <v>15972.44</v>
      </c>
      <c r="L155" s="175"/>
      <c r="M155" s="176" t="s">
        <v>347</v>
      </c>
    </row>
    <row r="156" spans="1:13" s="177" customFormat="1" ht="18" customHeight="1">
      <c r="A156" s="183"/>
      <c r="B156" s="184"/>
      <c r="C156" s="184"/>
      <c r="D156" s="184"/>
      <c r="E156" s="190" t="s">
        <v>59</v>
      </c>
      <c r="F156" s="172"/>
      <c r="G156" s="191">
        <f>SUMM!D99</f>
        <v>423516.94</v>
      </c>
      <c r="H156" s="91">
        <v>45659</v>
      </c>
      <c r="I156" s="91">
        <v>46020</v>
      </c>
      <c r="J156" s="173">
        <f t="shared" si="5"/>
        <v>3.7713816122679766E-2</v>
      </c>
      <c r="K156" s="64">
        <f>SUMM!J99</f>
        <v>15972.44</v>
      </c>
      <c r="L156" s="175"/>
      <c r="M156" s="176" t="s">
        <v>347</v>
      </c>
    </row>
    <row r="157" spans="1:13" s="177" customFormat="1">
      <c r="A157" s="183"/>
      <c r="B157" s="184"/>
      <c r="C157" s="184"/>
      <c r="D157" s="184"/>
      <c r="E157" s="190" t="s">
        <v>60</v>
      </c>
      <c r="F157" s="172"/>
      <c r="G157" s="191">
        <f>SUMM!D100</f>
        <v>330481.32</v>
      </c>
      <c r="H157" s="91">
        <v>45659</v>
      </c>
      <c r="I157" s="91">
        <v>46020</v>
      </c>
      <c r="J157" s="173">
        <f t="shared" si="5"/>
        <v>4.8330840605453888E-2</v>
      </c>
      <c r="K157" s="64">
        <f>SUMM!J100</f>
        <v>15972.44</v>
      </c>
      <c r="L157" s="175"/>
      <c r="M157" s="176" t="s">
        <v>347</v>
      </c>
    </row>
    <row r="158" spans="1:13" s="177" customFormat="1">
      <c r="A158" s="183"/>
      <c r="B158" s="184"/>
      <c r="C158" s="184"/>
      <c r="D158" s="184"/>
      <c r="E158" s="190" t="s">
        <v>77</v>
      </c>
      <c r="F158" s="172"/>
      <c r="G158" s="191">
        <f>SUMM!D101</f>
        <v>180455.04000000001</v>
      </c>
      <c r="H158" s="91">
        <v>45659</v>
      </c>
      <c r="I158" s="91">
        <v>46020</v>
      </c>
      <c r="J158" s="173">
        <f t="shared" si="5"/>
        <v>5.6109931870010385E-2</v>
      </c>
      <c r="K158" s="64">
        <f>SUMM!J101</f>
        <v>10125.32</v>
      </c>
      <c r="L158" s="175"/>
      <c r="M158" s="176" t="s">
        <v>347</v>
      </c>
    </row>
    <row r="159" spans="1:13" s="177" customFormat="1" ht="20.25" customHeight="1">
      <c r="A159" s="183"/>
      <c r="B159" s="184"/>
      <c r="C159" s="184"/>
      <c r="D159" s="184"/>
      <c r="E159" s="190" t="s">
        <v>166</v>
      </c>
      <c r="F159" s="172"/>
      <c r="G159" s="191">
        <f>SUMM!D102</f>
        <v>1082730.26</v>
      </c>
      <c r="H159" s="91">
        <v>45659</v>
      </c>
      <c r="I159" s="91">
        <v>46020</v>
      </c>
      <c r="J159" s="173">
        <f t="shared" si="5"/>
        <v>0.61849235653578205</v>
      </c>
      <c r="K159" s="64">
        <f>SUMM!J102</f>
        <v>669660.39</v>
      </c>
      <c r="L159" s="192"/>
      <c r="M159" s="176" t="s">
        <v>347</v>
      </c>
    </row>
    <row r="160" spans="1:13" s="177" customFormat="1" ht="18.75" customHeight="1">
      <c r="A160" s="183"/>
      <c r="B160" s="184"/>
      <c r="C160" s="184"/>
      <c r="D160" s="184"/>
      <c r="E160" s="190" t="s">
        <v>79</v>
      </c>
      <c r="F160" s="172"/>
      <c r="G160" s="191">
        <f>SUMM!D103</f>
        <v>522951.35</v>
      </c>
      <c r="H160" s="91">
        <v>45659</v>
      </c>
      <c r="I160" s="91">
        <v>46020</v>
      </c>
      <c r="J160" s="173">
        <f t="shared" si="5"/>
        <v>0.59098464895443903</v>
      </c>
      <c r="K160" s="64">
        <f>SUMM!J103</f>
        <v>309056.21999999997</v>
      </c>
      <c r="L160" s="192"/>
      <c r="M160" s="176" t="s">
        <v>347</v>
      </c>
    </row>
    <row r="161" spans="1:13" s="177" customFormat="1">
      <c r="A161" s="183"/>
      <c r="B161" s="184"/>
      <c r="C161" s="184"/>
      <c r="D161" s="184"/>
      <c r="E161" s="190" t="s">
        <v>63</v>
      </c>
      <c r="F161" s="172"/>
      <c r="G161" s="191">
        <f>SUMM!D104</f>
        <v>164803.32999999999</v>
      </c>
      <c r="H161" s="91">
        <v>45659</v>
      </c>
      <c r="I161" s="91">
        <v>46020</v>
      </c>
      <c r="J161" s="173">
        <f t="shared" si="5"/>
        <v>0</v>
      </c>
      <c r="K161" s="64">
        <f>SUMM!J104</f>
        <v>0</v>
      </c>
      <c r="L161" s="192"/>
      <c r="M161" s="176" t="s">
        <v>347</v>
      </c>
    </row>
    <row r="162" spans="1:13" s="177" customFormat="1" ht="15.75" customHeight="1">
      <c r="A162" s="183"/>
      <c r="B162" s="184"/>
      <c r="C162" s="184"/>
      <c r="D162" s="184"/>
      <c r="E162" s="190" t="s">
        <v>64</v>
      </c>
      <c r="F162" s="172"/>
      <c r="G162" s="191">
        <f>SUMM!D105</f>
        <v>664737.46</v>
      </c>
      <c r="H162" s="91">
        <v>45659</v>
      </c>
      <c r="I162" s="91">
        <v>46020</v>
      </c>
      <c r="J162" s="173">
        <f t="shared" si="5"/>
        <v>0.83076778913587934</v>
      </c>
      <c r="K162" s="64">
        <f>SUMM!J105</f>
        <v>552242.47</v>
      </c>
      <c r="L162" s="192"/>
      <c r="M162" s="176" t="s">
        <v>347</v>
      </c>
    </row>
    <row r="163" spans="1:13" s="177" customFormat="1" ht="14.25" customHeight="1">
      <c r="A163" s="183"/>
      <c r="B163" s="184"/>
      <c r="C163" s="184"/>
      <c r="D163" s="184"/>
      <c r="E163" s="190" t="s">
        <v>65</v>
      </c>
      <c r="F163" s="172"/>
      <c r="G163" s="191">
        <f>SUMM!D106</f>
        <v>299223.93</v>
      </c>
      <c r="H163" s="91">
        <v>45659</v>
      </c>
      <c r="I163" s="91">
        <v>46020</v>
      </c>
      <c r="J163" s="173">
        <f t="shared" si="5"/>
        <v>3.8939866874952149E-2</v>
      </c>
      <c r="K163" s="64">
        <f>SUMM!J106</f>
        <v>11651.74</v>
      </c>
      <c r="L163" s="192"/>
      <c r="M163" s="176" t="s">
        <v>347</v>
      </c>
    </row>
    <row r="164" spans="1:13" s="177" customFormat="1" ht="19.5" customHeight="1">
      <c r="A164" s="183"/>
      <c r="B164" s="184"/>
      <c r="C164" s="184"/>
      <c r="D164" s="184"/>
      <c r="E164" s="190" t="s">
        <v>167</v>
      </c>
      <c r="F164" s="172"/>
      <c r="G164" s="191">
        <f>SUMM!D107</f>
        <v>922780.17</v>
      </c>
      <c r="H164" s="91">
        <v>45659</v>
      </c>
      <c r="I164" s="91">
        <v>46020</v>
      </c>
      <c r="J164" s="173">
        <f t="shared" si="5"/>
        <v>0.83535626908844385</v>
      </c>
      <c r="K164" s="64">
        <f>SUMM!J107</f>
        <v>770850.2</v>
      </c>
      <c r="L164" s="192"/>
      <c r="M164" s="176" t="s">
        <v>347</v>
      </c>
    </row>
    <row r="165" spans="1:13" s="177" customFormat="1">
      <c r="A165" s="183"/>
      <c r="B165" s="184"/>
      <c r="C165" s="184"/>
      <c r="D165" s="184"/>
      <c r="E165" s="190" t="s">
        <v>66</v>
      </c>
      <c r="F165" s="172"/>
      <c r="G165" s="191">
        <f>SUMM!D108</f>
        <v>363672.16</v>
      </c>
      <c r="H165" s="91">
        <v>45659</v>
      </c>
      <c r="I165" s="91">
        <v>46020</v>
      </c>
      <c r="J165" s="173">
        <f t="shared" si="5"/>
        <v>0.69066922802119368</v>
      </c>
      <c r="K165" s="64">
        <f>SUMM!J108</f>
        <v>251177.17</v>
      </c>
      <c r="L165" s="192"/>
      <c r="M165" s="176" t="s">
        <v>347</v>
      </c>
    </row>
    <row r="166" spans="1:13" s="177" customFormat="1" ht="16.5" customHeight="1">
      <c r="A166" s="183"/>
      <c r="B166" s="184"/>
      <c r="C166" s="184"/>
      <c r="D166" s="184"/>
      <c r="E166" s="190" t="s">
        <v>67</v>
      </c>
      <c r="F166" s="172"/>
      <c r="G166" s="191">
        <f>SUMM!D109</f>
        <v>223727.43</v>
      </c>
      <c r="H166" s="91">
        <v>45659</v>
      </c>
      <c r="I166" s="91">
        <v>46020</v>
      </c>
      <c r="J166" s="173">
        <f t="shared" si="5"/>
        <v>7.1392408163808971E-2</v>
      </c>
      <c r="K166" s="64">
        <f>SUMM!J109</f>
        <v>15972.44</v>
      </c>
      <c r="L166" s="192"/>
      <c r="M166" s="176" t="s">
        <v>347</v>
      </c>
    </row>
    <row r="167" spans="1:13" s="177" customFormat="1" ht="17.25" customHeight="1">
      <c r="A167" s="183"/>
      <c r="B167" s="184"/>
      <c r="C167" s="184"/>
      <c r="D167" s="184"/>
      <c r="E167" s="190" t="s">
        <v>90</v>
      </c>
      <c r="F167" s="172"/>
      <c r="G167" s="191">
        <f>SUMM!D110</f>
        <v>172168.84</v>
      </c>
      <c r="H167" s="91">
        <v>45659</v>
      </c>
      <c r="I167" s="91">
        <v>46020</v>
      </c>
      <c r="J167" s="173">
        <f t="shared" si="5"/>
        <v>0.12675034576523836</v>
      </c>
      <c r="K167" s="64">
        <f>SUMM!J110</f>
        <v>21822.46</v>
      </c>
      <c r="L167" s="192"/>
      <c r="M167" s="176" t="s">
        <v>347</v>
      </c>
    </row>
    <row r="168" spans="1:13" s="177" customFormat="1" ht="16.5" customHeight="1">
      <c r="A168" s="183"/>
      <c r="B168" s="184"/>
      <c r="C168" s="184"/>
      <c r="D168" s="184"/>
      <c r="E168" s="190" t="s">
        <v>69</v>
      </c>
      <c r="F168" s="172"/>
      <c r="G168" s="191">
        <f>SUMM!D111</f>
        <v>196106.76</v>
      </c>
      <c r="H168" s="91">
        <v>45659</v>
      </c>
      <c r="I168" s="91">
        <v>46020</v>
      </c>
      <c r="J168" s="173">
        <f t="shared" si="5"/>
        <v>0.13616379160004477</v>
      </c>
      <c r="K168" s="64">
        <f>SUMM!J111</f>
        <v>26702.639999999999</v>
      </c>
      <c r="L168" s="192"/>
      <c r="M168" s="176" t="s">
        <v>347</v>
      </c>
    </row>
    <row r="169" spans="1:13" s="177" customFormat="1" ht="15" customHeight="1">
      <c r="A169" s="183"/>
      <c r="B169" s="184"/>
      <c r="C169" s="184"/>
      <c r="D169" s="184"/>
      <c r="E169" s="190" t="s">
        <v>70</v>
      </c>
      <c r="F169" s="172"/>
      <c r="G169" s="191">
        <f>SUMM!D112</f>
        <v>441930.72</v>
      </c>
      <c r="H169" s="91">
        <v>45659</v>
      </c>
      <c r="I169" s="91">
        <v>46020</v>
      </c>
      <c r="J169" s="173">
        <f t="shared" si="5"/>
        <v>0.15929822665416879</v>
      </c>
      <c r="K169" s="64">
        <f>SUMM!J112</f>
        <v>70398.78</v>
      </c>
      <c r="L169" s="192"/>
      <c r="M169" s="176" t="s">
        <v>347</v>
      </c>
    </row>
    <row r="170" spans="1:13" s="177" customFormat="1">
      <c r="A170" s="183"/>
      <c r="B170" s="184"/>
      <c r="C170" s="184"/>
      <c r="D170" s="184"/>
      <c r="E170" s="190" t="s">
        <v>71</v>
      </c>
      <c r="F170" s="172"/>
      <c r="G170" s="191">
        <f>SUMM!D113</f>
        <v>228330.87</v>
      </c>
      <c r="H170" s="91">
        <v>45659</v>
      </c>
      <c r="I170" s="91">
        <v>46020</v>
      </c>
      <c r="J170" s="173">
        <f t="shared" si="5"/>
        <v>7.7323491124962646E-2</v>
      </c>
      <c r="K170" s="64">
        <f>SUMM!J113</f>
        <v>17655.34</v>
      </c>
      <c r="L170" s="192"/>
      <c r="M170" s="176" t="s">
        <v>347</v>
      </c>
    </row>
    <row r="171" spans="1:13" s="177" customFormat="1">
      <c r="A171" s="183"/>
      <c r="B171" s="184"/>
      <c r="C171" s="184"/>
      <c r="D171" s="184"/>
      <c r="E171" s="190" t="s">
        <v>72</v>
      </c>
      <c r="F171" s="172"/>
      <c r="G171" s="191">
        <f>SUMM!D114</f>
        <v>289096.34999999998</v>
      </c>
      <c r="H171" s="91">
        <v>45659</v>
      </c>
      <c r="I171" s="91">
        <v>46020</v>
      </c>
      <c r="J171" s="173">
        <f t="shared" si="5"/>
        <v>5.8315506231745924E-2</v>
      </c>
      <c r="K171" s="64">
        <f>SUMM!J114</f>
        <v>16858.8</v>
      </c>
      <c r="L171" s="192"/>
      <c r="M171" s="176" t="s">
        <v>347</v>
      </c>
    </row>
    <row r="172" spans="1:13" s="177" customFormat="1" ht="18.75" customHeight="1">
      <c r="A172" s="183"/>
      <c r="B172" s="184"/>
      <c r="C172" s="184"/>
      <c r="D172" s="184"/>
      <c r="E172" s="190" t="s">
        <v>104</v>
      </c>
      <c r="F172" s="172"/>
      <c r="G172" s="191">
        <f>SUMM!D115</f>
        <v>200710.2</v>
      </c>
      <c r="H172" s="91">
        <v>45659</v>
      </c>
      <c r="I172" s="91">
        <v>46020</v>
      </c>
      <c r="J172" s="173">
        <f t="shared" si="5"/>
        <v>7.9579612794965074E-2</v>
      </c>
      <c r="K172" s="64">
        <f>SUMM!J115</f>
        <v>15972.44</v>
      </c>
      <c r="L172" s="192"/>
      <c r="M172" s="176" t="s">
        <v>347</v>
      </c>
    </row>
    <row r="173" spans="1:13" s="177" customFormat="1" ht="20.25" customHeight="1">
      <c r="A173" s="183"/>
      <c r="B173" s="184"/>
      <c r="C173" s="184"/>
      <c r="D173" s="184"/>
      <c r="E173" s="190" t="s">
        <v>92</v>
      </c>
      <c r="F173" s="172"/>
      <c r="G173" s="191">
        <f>SUMM!D116</f>
        <v>251348.1</v>
      </c>
      <c r="H173" s="91">
        <v>45659</v>
      </c>
      <c r="I173" s="91">
        <v>46020</v>
      </c>
      <c r="J173" s="173">
        <f t="shared" si="5"/>
        <v>0.64246552888205632</v>
      </c>
      <c r="K173" s="64">
        <f>SUMM!J116</f>
        <v>161482.49</v>
      </c>
      <c r="L173" s="192"/>
      <c r="M173" s="176" t="s">
        <v>347</v>
      </c>
    </row>
    <row r="174" spans="1:13" s="177" customFormat="1">
      <c r="A174" s="183"/>
      <c r="B174" s="184"/>
      <c r="C174" s="184"/>
      <c r="D174" s="184"/>
      <c r="E174" s="190" t="s">
        <v>73</v>
      </c>
      <c r="F174" s="172"/>
      <c r="G174" s="191">
        <f>SUMM!D117</f>
        <v>115086.13</v>
      </c>
      <c r="H174" s="91">
        <v>45659</v>
      </c>
      <c r="I174" s="91">
        <v>46020</v>
      </c>
      <c r="J174" s="173">
        <f t="shared" si="5"/>
        <v>0.15458726433845676</v>
      </c>
      <c r="K174" s="64">
        <f>SUMM!J117</f>
        <v>17790.849999999999</v>
      </c>
      <c r="L174" s="192"/>
      <c r="M174" s="176" t="s">
        <v>347</v>
      </c>
    </row>
    <row r="175" spans="1:13" s="177" customFormat="1">
      <c r="A175" s="183"/>
      <c r="B175" s="184"/>
      <c r="C175" s="184"/>
      <c r="D175" s="184"/>
      <c r="E175" s="190" t="s">
        <v>75</v>
      </c>
      <c r="F175" s="172"/>
      <c r="G175" s="191">
        <f>SUMM!D118</f>
        <v>406944.54</v>
      </c>
      <c r="H175" s="91">
        <v>45659</v>
      </c>
      <c r="I175" s="91">
        <v>46020</v>
      </c>
      <c r="J175" s="173">
        <f t="shared" si="5"/>
        <v>8.5103586842570744E-2</v>
      </c>
      <c r="K175" s="64">
        <f>SUMM!J118</f>
        <v>34632.44</v>
      </c>
      <c r="L175" s="192"/>
      <c r="M175" s="176" t="s">
        <v>347</v>
      </c>
    </row>
    <row r="176" spans="1:13" s="177" customFormat="1">
      <c r="A176" s="183"/>
      <c r="B176" s="184"/>
      <c r="C176" s="184"/>
      <c r="D176" s="184"/>
      <c r="E176" s="190" t="s">
        <v>168</v>
      </c>
      <c r="F176" s="172"/>
      <c r="G176" s="191">
        <f>SUMM!D119</f>
        <v>317637.71000000002</v>
      </c>
      <c r="H176" s="91">
        <v>45659</v>
      </c>
      <c r="I176" s="91">
        <v>46020</v>
      </c>
      <c r="J176" s="173">
        <f t="shared" si="5"/>
        <v>0.17671950852434995</v>
      </c>
      <c r="K176" s="64">
        <f>SUMM!J119</f>
        <v>56132.78</v>
      </c>
      <c r="L176" s="192"/>
      <c r="M176" s="176" t="s">
        <v>347</v>
      </c>
    </row>
    <row r="177" spans="1:13" s="177" customFormat="1" ht="17.25" customHeight="1">
      <c r="A177" s="183"/>
      <c r="B177" s="184"/>
      <c r="C177" s="184"/>
      <c r="D177" s="184"/>
      <c r="E177" s="190" t="s">
        <v>213</v>
      </c>
      <c r="F177" s="172"/>
      <c r="G177" s="191">
        <f>SUMM!D120</f>
        <v>234775.7</v>
      </c>
      <c r="H177" s="91">
        <v>45659</v>
      </c>
      <c r="I177" s="91">
        <v>46020</v>
      </c>
      <c r="J177" s="173">
        <f t="shared" si="5"/>
        <v>0.41285448195873758</v>
      </c>
      <c r="K177" s="64">
        <f>SUMM!J120</f>
        <v>96928.2</v>
      </c>
      <c r="L177" s="192"/>
      <c r="M177" s="176" t="s">
        <v>347</v>
      </c>
    </row>
    <row r="178" spans="1:13" s="177" customFormat="1" ht="16.5" customHeight="1">
      <c r="A178" s="183"/>
      <c r="B178" s="184"/>
      <c r="C178" s="184"/>
      <c r="D178" s="184"/>
      <c r="E178" s="190" t="s">
        <v>93</v>
      </c>
      <c r="F178" s="172"/>
      <c r="G178" s="191">
        <f>SUMM!D121</f>
        <v>297382.55</v>
      </c>
      <c r="H178" s="91">
        <v>45659</v>
      </c>
      <c r="I178" s="91">
        <v>46020</v>
      </c>
      <c r="J178" s="173">
        <f t="shared" si="5"/>
        <v>5.8175168650615172E-2</v>
      </c>
      <c r="K178" s="64">
        <f>SUMM!J121</f>
        <v>17300.28</v>
      </c>
      <c r="L178" s="192"/>
      <c r="M178" s="176" t="s">
        <v>347</v>
      </c>
    </row>
    <row r="179" spans="1:13" s="177" customFormat="1">
      <c r="A179" s="183"/>
      <c r="B179" s="184"/>
      <c r="C179" s="184"/>
      <c r="D179" s="184"/>
      <c r="E179" s="190" t="s">
        <v>94</v>
      </c>
      <c r="F179" s="172"/>
      <c r="G179" s="191">
        <f>SUMM!D122</f>
        <v>266999.81</v>
      </c>
      <c r="H179" s="91">
        <v>45659</v>
      </c>
      <c r="I179" s="91">
        <v>46020</v>
      </c>
      <c r="J179" s="173">
        <f t="shared" si="5"/>
        <v>6.0236896797791727E-2</v>
      </c>
      <c r="K179" s="64">
        <f>SUMM!J122</f>
        <v>16083.24</v>
      </c>
      <c r="L179" s="192"/>
      <c r="M179" s="176" t="s">
        <v>347</v>
      </c>
    </row>
    <row r="180" spans="1:13" s="177" customFormat="1">
      <c r="A180" s="183"/>
      <c r="B180" s="184"/>
      <c r="C180" s="184"/>
      <c r="D180" s="184"/>
      <c r="E180" s="190" t="s">
        <v>76</v>
      </c>
      <c r="F180" s="172"/>
      <c r="G180" s="191">
        <f>SUMM!D123</f>
        <v>238458.45</v>
      </c>
      <c r="H180" s="91">
        <v>45659</v>
      </c>
      <c r="I180" s="91">
        <v>46020</v>
      </c>
      <c r="J180" s="173">
        <f t="shared" si="5"/>
        <v>1.3056404585369065E-2</v>
      </c>
      <c r="K180" s="64">
        <f>SUMM!J123</f>
        <v>3113.41</v>
      </c>
      <c r="L180" s="192"/>
      <c r="M180" s="176" t="s">
        <v>347</v>
      </c>
    </row>
    <row r="181" spans="1:13" s="177" customFormat="1">
      <c r="A181" s="183"/>
      <c r="B181" s="184"/>
      <c r="C181" s="184"/>
      <c r="D181" s="184"/>
      <c r="E181" s="190" t="s">
        <v>95</v>
      </c>
      <c r="F181" s="172"/>
      <c r="G181" s="191">
        <f>SUMM!D124</f>
        <v>161120.57999999999</v>
      </c>
      <c r="H181" s="91">
        <v>45659</v>
      </c>
      <c r="I181" s="91">
        <v>46020</v>
      </c>
      <c r="J181" s="173">
        <f t="shared" si="5"/>
        <v>0.56547431743356447</v>
      </c>
      <c r="K181" s="64">
        <f>SUMM!J124</f>
        <v>91109.55</v>
      </c>
      <c r="L181" s="192"/>
      <c r="M181" s="176" t="s">
        <v>347</v>
      </c>
    </row>
    <row r="182" spans="1:13" s="177" customFormat="1" ht="17.25" customHeight="1">
      <c r="A182" s="183"/>
      <c r="B182" s="184"/>
      <c r="C182" s="184"/>
      <c r="D182" s="184"/>
      <c r="E182" s="190" t="s">
        <v>96</v>
      </c>
      <c r="F182" s="172"/>
      <c r="G182" s="191">
        <f>SUMM!D125</f>
        <v>140865.42000000001</v>
      </c>
      <c r="H182" s="91">
        <v>45659</v>
      </c>
      <c r="I182" s="91">
        <v>46020</v>
      </c>
      <c r="J182" s="173">
        <f t="shared" si="5"/>
        <v>0.1843869134099767</v>
      </c>
      <c r="K182" s="64">
        <f>SUMM!J125</f>
        <v>25973.74</v>
      </c>
      <c r="L182" s="192"/>
      <c r="M182" s="176" t="s">
        <v>347</v>
      </c>
    </row>
    <row r="183" spans="1:13" s="177" customFormat="1">
      <c r="A183" s="183"/>
      <c r="B183" s="184"/>
      <c r="C183" s="184"/>
      <c r="D183" s="184"/>
      <c r="E183" s="190" t="s">
        <v>97</v>
      </c>
      <c r="F183" s="172"/>
      <c r="G183" s="191">
        <f>SUMM!D126</f>
        <v>246744.65</v>
      </c>
      <c r="H183" s="91">
        <v>45659</v>
      </c>
      <c r="I183" s="91">
        <v>46020</v>
      </c>
      <c r="J183" s="173">
        <f t="shared" si="5"/>
        <v>8.3179270553586482E-2</v>
      </c>
      <c r="K183" s="64">
        <f>SUMM!J126</f>
        <v>20524.04</v>
      </c>
      <c r="L183" s="192"/>
      <c r="M183" s="176" t="s">
        <v>347</v>
      </c>
    </row>
    <row r="184" spans="1:13" s="177" customFormat="1" ht="18.75" customHeight="1">
      <c r="A184" s="183"/>
      <c r="B184" s="184"/>
      <c r="C184" s="184"/>
      <c r="D184" s="184"/>
      <c r="E184" s="190" t="s">
        <v>61</v>
      </c>
      <c r="F184" s="172"/>
      <c r="G184" s="191">
        <f>SUMM!D127</f>
        <v>308430.82</v>
      </c>
      <c r="H184" s="91">
        <v>45659</v>
      </c>
      <c r="I184" s="91">
        <v>46020</v>
      </c>
      <c r="J184" s="173">
        <f t="shared" si="5"/>
        <v>5.1786134731931138E-2</v>
      </c>
      <c r="K184" s="64">
        <f>SUMM!J127</f>
        <v>15972.44</v>
      </c>
      <c r="L184" s="192"/>
      <c r="M184" s="176" t="s">
        <v>347</v>
      </c>
    </row>
    <row r="185" spans="1:13" s="177" customFormat="1">
      <c r="A185" s="183"/>
      <c r="B185" s="184"/>
      <c r="C185" s="184"/>
      <c r="D185" s="184"/>
      <c r="E185" s="190" t="s">
        <v>98</v>
      </c>
      <c r="F185" s="172"/>
      <c r="G185" s="191">
        <f>SUMM!D128</f>
        <v>435489.5</v>
      </c>
      <c r="H185" s="91">
        <v>45659</v>
      </c>
      <c r="I185" s="91">
        <v>46020</v>
      </c>
      <c r="J185" s="173">
        <f t="shared" si="5"/>
        <v>0.80439620243427223</v>
      </c>
      <c r="K185" s="64">
        <f>SUMM!J128</f>
        <v>350306.1</v>
      </c>
      <c r="L185" s="192"/>
      <c r="M185" s="176" t="s">
        <v>347</v>
      </c>
    </row>
    <row r="186" spans="1:13" s="177" customFormat="1" ht="18.75" customHeight="1">
      <c r="A186" s="183"/>
      <c r="B186" s="184"/>
      <c r="C186" s="184"/>
      <c r="D186" s="184"/>
      <c r="E186" s="190" t="s">
        <v>62</v>
      </c>
      <c r="F186" s="172"/>
      <c r="G186" s="191">
        <f>SUMM!D129</f>
        <v>244903.27</v>
      </c>
      <c r="H186" s="91">
        <v>45659</v>
      </c>
      <c r="I186" s="91">
        <v>46020</v>
      </c>
      <c r="J186" s="173">
        <f t="shared" si="5"/>
        <v>2.4935273424483061E-2</v>
      </c>
      <c r="K186" s="64">
        <f>SUMM!J129</f>
        <v>6106.73</v>
      </c>
      <c r="L186" s="192"/>
      <c r="M186" s="176" t="s">
        <v>347</v>
      </c>
    </row>
    <row r="187" spans="1:13" s="177" customFormat="1">
      <c r="A187" s="183"/>
      <c r="B187" s="184"/>
      <c r="C187" s="184"/>
      <c r="D187" s="184"/>
      <c r="E187" s="190" t="s">
        <v>53</v>
      </c>
      <c r="F187" s="172"/>
      <c r="G187" s="191">
        <f>SUMM!D130</f>
        <v>786007.49</v>
      </c>
      <c r="H187" s="91">
        <v>45659</v>
      </c>
      <c r="I187" s="91">
        <v>46020</v>
      </c>
      <c r="J187" s="173">
        <f t="shared" si="5"/>
        <v>0.98744832571506413</v>
      </c>
      <c r="K187" s="64">
        <f>SUMM!J130</f>
        <v>776141.78</v>
      </c>
      <c r="L187" s="192"/>
      <c r="M187" s="176" t="s">
        <v>347</v>
      </c>
    </row>
    <row r="188" spans="1:13" s="177" customFormat="1">
      <c r="A188" s="183"/>
      <c r="B188" s="184"/>
      <c r="C188" s="184"/>
      <c r="D188" s="184"/>
      <c r="E188" s="190" t="s">
        <v>186</v>
      </c>
      <c r="F188" s="172"/>
      <c r="G188" s="191">
        <f>SUMM!D131</f>
        <v>192424</v>
      </c>
      <c r="H188" s="91">
        <v>45659</v>
      </c>
      <c r="I188" s="91">
        <v>46020</v>
      </c>
      <c r="J188" s="173">
        <f t="shared" si="5"/>
        <v>0</v>
      </c>
      <c r="K188" s="64">
        <f>SUMM!J131</f>
        <v>0</v>
      </c>
      <c r="L188" s="192"/>
      <c r="M188" s="176" t="s">
        <v>347</v>
      </c>
    </row>
    <row r="189" spans="1:13" s="177" customFormat="1">
      <c r="A189" s="183"/>
      <c r="B189" s="184"/>
      <c r="C189" s="184"/>
      <c r="D189" s="184"/>
      <c r="E189" s="190" t="s">
        <v>100</v>
      </c>
      <c r="F189" s="172"/>
      <c r="G189" s="191">
        <f>SUMM!D132</f>
        <v>172168.84</v>
      </c>
      <c r="H189" s="91">
        <v>45659</v>
      </c>
      <c r="I189" s="91">
        <v>46020</v>
      </c>
      <c r="J189" s="173">
        <f t="shared" si="5"/>
        <v>9.2118875866271738E-2</v>
      </c>
      <c r="K189" s="64">
        <f>SUMM!J132</f>
        <v>15860</v>
      </c>
      <c r="L189" s="192"/>
      <c r="M189" s="176" t="s">
        <v>347</v>
      </c>
    </row>
    <row r="190" spans="1:13" s="177" customFormat="1">
      <c r="A190" s="183"/>
      <c r="B190" s="184"/>
      <c r="C190" s="184"/>
      <c r="D190" s="184"/>
      <c r="E190" s="190" t="s">
        <v>78</v>
      </c>
      <c r="F190" s="172"/>
      <c r="G190" s="191">
        <f>SUMM!D133</f>
        <v>143627.48000000001</v>
      </c>
      <c r="H190" s="91">
        <v>45659</v>
      </c>
      <c r="I190" s="91">
        <v>46020</v>
      </c>
      <c r="J190" s="173">
        <f t="shared" si="5"/>
        <v>0.12017198937139327</v>
      </c>
      <c r="K190" s="64">
        <f>SUMM!J133</f>
        <v>17260</v>
      </c>
      <c r="L190" s="192"/>
      <c r="M190" s="176" t="s">
        <v>347</v>
      </c>
    </row>
    <row r="191" spans="1:13" s="177" customFormat="1">
      <c r="A191" s="183"/>
      <c r="B191" s="184"/>
      <c r="C191" s="184"/>
      <c r="D191" s="184"/>
      <c r="E191" s="190" t="s">
        <v>101</v>
      </c>
      <c r="F191" s="172"/>
      <c r="G191" s="191">
        <f>SUMM!D134</f>
        <v>142706.79999999999</v>
      </c>
      <c r="H191" s="91">
        <v>45659</v>
      </c>
      <c r="I191" s="91">
        <v>46020</v>
      </c>
      <c r="J191" s="173">
        <f t="shared" si="5"/>
        <v>2.0703638509167049E-2</v>
      </c>
      <c r="K191" s="64">
        <f>SUMM!J134</f>
        <v>2954.55</v>
      </c>
      <c r="L191" s="192"/>
      <c r="M191" s="176" t="s">
        <v>347</v>
      </c>
    </row>
    <row r="192" spans="1:13" s="177" customFormat="1" ht="18.75" customHeight="1">
      <c r="A192" s="183"/>
      <c r="B192" s="184"/>
      <c r="C192" s="184"/>
      <c r="D192" s="184"/>
      <c r="E192" s="190" t="s">
        <v>169</v>
      </c>
      <c r="F192" s="172"/>
      <c r="G192" s="191">
        <f>SUMM!D135</f>
        <v>190582.62</v>
      </c>
      <c r="H192" s="91">
        <v>45659</v>
      </c>
      <c r="I192" s="91">
        <v>46020</v>
      </c>
      <c r="J192" s="173">
        <f t="shared" si="5"/>
        <v>5.607163969096448E-2</v>
      </c>
      <c r="K192" s="64">
        <f>SUMM!J135</f>
        <v>10686.28</v>
      </c>
      <c r="L192" s="192"/>
      <c r="M192" s="176" t="s">
        <v>347</v>
      </c>
    </row>
    <row r="193" spans="1:13" s="177" customFormat="1">
      <c r="A193" s="183"/>
      <c r="B193" s="184"/>
      <c r="C193" s="184"/>
      <c r="D193" s="184"/>
      <c r="E193" s="190" t="s">
        <v>102</v>
      </c>
      <c r="F193" s="172"/>
      <c r="G193" s="191">
        <f>SUMM!D136</f>
        <v>93910.28</v>
      </c>
      <c r="H193" s="91">
        <v>45659</v>
      </c>
      <c r="I193" s="91">
        <v>46020</v>
      </c>
      <c r="J193" s="173">
        <f t="shared" si="5"/>
        <v>1.8876847135372188E-2</v>
      </c>
      <c r="K193" s="64">
        <f>SUMM!J136</f>
        <v>1772.73</v>
      </c>
      <c r="L193" s="192"/>
      <c r="M193" s="176" t="s">
        <v>347</v>
      </c>
    </row>
    <row r="194" spans="1:13" s="177" customFormat="1">
      <c r="A194" s="183"/>
      <c r="B194" s="184"/>
      <c r="C194" s="184"/>
      <c r="D194" s="184"/>
      <c r="E194" s="190" t="s">
        <v>80</v>
      </c>
      <c r="F194" s="172"/>
      <c r="G194" s="191">
        <f>SUMM!D137</f>
        <v>998026.88</v>
      </c>
      <c r="H194" s="91">
        <v>45659</v>
      </c>
      <c r="I194" s="91">
        <v>46020</v>
      </c>
      <c r="J194" s="173">
        <f t="shared" si="5"/>
        <v>0.99011478528514185</v>
      </c>
      <c r="K194" s="64">
        <f>SUMM!J137</f>
        <v>988161.17</v>
      </c>
      <c r="L194" s="192"/>
      <c r="M194" s="176" t="s">
        <v>347</v>
      </c>
    </row>
    <row r="195" spans="1:13" s="177" customFormat="1">
      <c r="A195" s="183"/>
      <c r="B195" s="184"/>
      <c r="C195" s="184"/>
      <c r="D195" s="184"/>
      <c r="E195" s="193" t="s">
        <v>81</v>
      </c>
      <c r="F195" s="172"/>
      <c r="G195" s="191">
        <f>SUMM!D138</f>
        <v>638037.48</v>
      </c>
      <c r="H195" s="91">
        <v>45659</v>
      </c>
      <c r="I195" s="91">
        <v>46020</v>
      </c>
      <c r="J195" s="173">
        <f t="shared" si="5"/>
        <v>0.95716880143153971</v>
      </c>
      <c r="K195" s="64">
        <f>SUMM!J138</f>
        <v>610709.56999999995</v>
      </c>
      <c r="L195" s="192"/>
      <c r="M195" s="176" t="s">
        <v>347</v>
      </c>
    </row>
    <row r="196" spans="1:13" s="177" customFormat="1">
      <c r="A196" s="183"/>
      <c r="B196" s="184"/>
      <c r="C196" s="184"/>
      <c r="D196" s="184"/>
      <c r="E196" s="182" t="s">
        <v>170</v>
      </c>
      <c r="F196" s="172"/>
      <c r="G196" s="191">
        <f>SUMM!D139</f>
        <v>127055.08</v>
      </c>
      <c r="H196" s="91">
        <v>45659</v>
      </c>
      <c r="I196" s="91">
        <v>46020</v>
      </c>
      <c r="J196" s="173">
        <f t="shared" si="5"/>
        <v>0.13309188424421911</v>
      </c>
      <c r="K196" s="64">
        <f>SUMM!J139</f>
        <v>16910</v>
      </c>
      <c r="L196" s="192"/>
      <c r="M196" s="176" t="s">
        <v>347</v>
      </c>
    </row>
    <row r="197" spans="1:13" s="177" customFormat="1">
      <c r="A197" s="183"/>
      <c r="B197" s="184"/>
      <c r="C197" s="184"/>
      <c r="D197" s="184"/>
      <c r="E197" s="181" t="s">
        <v>171</v>
      </c>
      <c r="F197" s="172"/>
      <c r="G197" s="191">
        <f>SUMM!D140</f>
        <v>296461.86</v>
      </c>
      <c r="H197" s="91">
        <v>45659</v>
      </c>
      <c r="I197" s="91">
        <v>46020</v>
      </c>
      <c r="J197" s="173">
        <f t="shared" si="5"/>
        <v>0.96672182384607597</v>
      </c>
      <c r="K197" s="64">
        <f>SUMM!J140</f>
        <v>286596.15000000002</v>
      </c>
      <c r="L197" s="192"/>
      <c r="M197" s="176" t="s">
        <v>347</v>
      </c>
    </row>
    <row r="198" spans="1:13" s="177" customFormat="1">
      <c r="A198" s="183"/>
      <c r="B198" s="184"/>
      <c r="C198" s="184"/>
      <c r="D198" s="184"/>
      <c r="E198" s="181" t="s">
        <v>172</v>
      </c>
      <c r="F198" s="172"/>
      <c r="G198" s="191">
        <f>SUMM!D141</f>
        <v>331448.03999999998</v>
      </c>
      <c r="H198" s="91">
        <v>45659</v>
      </c>
      <c r="I198" s="91">
        <v>46020</v>
      </c>
      <c r="J198" s="173">
        <f t="shared" si="5"/>
        <v>7.8352944853739379E-2</v>
      </c>
      <c r="K198" s="64">
        <f>SUMM!J141</f>
        <v>25969.93</v>
      </c>
      <c r="L198" s="192"/>
      <c r="M198" s="176" t="s">
        <v>347</v>
      </c>
    </row>
    <row r="199" spans="1:13" s="177" customFormat="1" ht="19.5" customHeight="1">
      <c r="A199" s="183"/>
      <c r="B199" s="184"/>
      <c r="C199" s="184"/>
      <c r="D199" s="184"/>
      <c r="E199" s="181" t="s">
        <v>173</v>
      </c>
      <c r="F199" s="172"/>
      <c r="G199" s="191">
        <f>SUMM!D142</f>
        <v>595946.69999999995</v>
      </c>
      <c r="H199" s="91">
        <v>45659</v>
      </c>
      <c r="I199" s="91">
        <v>46020</v>
      </c>
      <c r="J199" s="173">
        <f t="shared" si="5"/>
        <v>0.55560379812489946</v>
      </c>
      <c r="K199" s="64">
        <f>SUMM!J142</f>
        <v>331110.25</v>
      </c>
      <c r="L199" s="192"/>
      <c r="M199" s="176" t="s">
        <v>347</v>
      </c>
    </row>
    <row r="200" spans="1:13" s="177" customFormat="1">
      <c r="A200" s="183"/>
      <c r="B200" s="184"/>
      <c r="C200" s="184"/>
      <c r="D200" s="184"/>
      <c r="E200" s="182" t="s">
        <v>174</v>
      </c>
      <c r="F200" s="172"/>
      <c r="G200" s="191">
        <f>SUMM!D143</f>
        <v>494409.99</v>
      </c>
      <c r="H200" s="91">
        <v>45659</v>
      </c>
      <c r="I200" s="91">
        <v>46020</v>
      </c>
      <c r="J200" s="173">
        <f t="shared" si="5"/>
        <v>0.83376867041056357</v>
      </c>
      <c r="K200" s="64">
        <f>SUMM!J143</f>
        <v>412223.56</v>
      </c>
      <c r="L200" s="192"/>
      <c r="M200" s="176" t="s">
        <v>347</v>
      </c>
    </row>
    <row r="201" spans="1:13" s="177" customFormat="1">
      <c r="A201" s="183"/>
      <c r="B201" s="184"/>
      <c r="C201" s="184"/>
      <c r="D201" s="184"/>
      <c r="E201" s="182" t="s">
        <v>175</v>
      </c>
      <c r="F201" s="172"/>
      <c r="G201" s="191">
        <f>SUMM!D144</f>
        <v>200710.2</v>
      </c>
      <c r="H201" s="91">
        <v>45659</v>
      </c>
      <c r="I201" s="91">
        <v>46020</v>
      </c>
      <c r="J201" s="173">
        <f t="shared" si="5"/>
        <v>0.17457179555398777</v>
      </c>
      <c r="K201" s="64">
        <f>SUMM!J144</f>
        <v>35038.339999999997</v>
      </c>
      <c r="L201" s="192"/>
      <c r="M201" s="176" t="s">
        <v>347</v>
      </c>
    </row>
    <row r="202" spans="1:13" s="177" customFormat="1">
      <c r="A202" s="183"/>
      <c r="B202" s="184"/>
      <c r="C202" s="184"/>
      <c r="D202" s="184"/>
      <c r="E202" s="182" t="s">
        <v>176</v>
      </c>
      <c r="F202" s="172"/>
      <c r="G202" s="191">
        <f>SUMM!D145</f>
        <v>99434.41</v>
      </c>
      <c r="H202" s="91">
        <v>45659</v>
      </c>
      <c r="I202" s="91">
        <v>46020</v>
      </c>
      <c r="J202" s="173">
        <f t="shared" si="5"/>
        <v>0.24060493746581288</v>
      </c>
      <c r="K202" s="64">
        <f>SUMM!J145</f>
        <v>23924.41</v>
      </c>
      <c r="L202" s="192"/>
      <c r="M202" s="176" t="s">
        <v>347</v>
      </c>
    </row>
    <row r="203" spans="1:13" s="177" customFormat="1">
      <c r="A203" s="183"/>
      <c r="B203" s="184"/>
      <c r="C203" s="184"/>
      <c r="D203" s="184"/>
      <c r="E203" s="182" t="s">
        <v>177</v>
      </c>
      <c r="F203" s="172"/>
      <c r="G203" s="191">
        <f>SUMM!D146</f>
        <v>191503.31</v>
      </c>
      <c r="H203" s="91">
        <v>45659</v>
      </c>
      <c r="I203" s="91">
        <v>46020</v>
      </c>
      <c r="J203" s="173">
        <f t="shared" si="5"/>
        <v>0.13947033082613558</v>
      </c>
      <c r="K203" s="64">
        <f>SUMM!J146</f>
        <v>26709.03</v>
      </c>
      <c r="L203" s="192"/>
      <c r="M203" s="176" t="s">
        <v>347</v>
      </c>
    </row>
    <row r="204" spans="1:13" s="177" customFormat="1">
      <c r="A204" s="183"/>
      <c r="B204" s="184"/>
      <c r="C204" s="184"/>
      <c r="D204" s="184"/>
      <c r="E204" s="190" t="s">
        <v>103</v>
      </c>
      <c r="F204" s="172"/>
      <c r="G204" s="191">
        <f>SUMM!D147</f>
        <v>257792.92</v>
      </c>
      <c r="H204" s="91">
        <v>45659</v>
      </c>
      <c r="I204" s="91">
        <v>46020</v>
      </c>
      <c r="J204" s="173">
        <f t="shared" si="5"/>
        <v>4.1677909540727497E-2</v>
      </c>
      <c r="K204" s="64">
        <f>SUMM!J147</f>
        <v>10744.27</v>
      </c>
      <c r="L204" s="192"/>
      <c r="M204" s="176" t="s">
        <v>347</v>
      </c>
    </row>
    <row r="205" spans="1:13" s="177" customFormat="1">
      <c r="A205" s="183"/>
      <c r="B205" s="184"/>
      <c r="C205" s="184"/>
      <c r="D205" s="184"/>
      <c r="E205" s="182" t="s">
        <v>178</v>
      </c>
      <c r="F205" s="172"/>
      <c r="G205" s="191">
        <f>SUMM!D148</f>
        <v>570827.18000000005</v>
      </c>
      <c r="H205" s="91">
        <v>45659</v>
      </c>
      <c r="I205" s="91">
        <v>46020</v>
      </c>
      <c r="J205" s="173">
        <f t="shared" si="5"/>
        <v>0.98271681807443001</v>
      </c>
      <c r="K205" s="64">
        <f>SUMM!J148</f>
        <v>560961.47</v>
      </c>
      <c r="L205" s="192"/>
      <c r="M205" s="176" t="s">
        <v>347</v>
      </c>
    </row>
    <row r="206" spans="1:13" s="177" customFormat="1">
      <c r="A206" s="183"/>
      <c r="B206" s="184"/>
      <c r="C206" s="184"/>
      <c r="D206" s="184"/>
      <c r="E206" s="181" t="s">
        <v>83</v>
      </c>
      <c r="F206" s="172"/>
      <c r="G206" s="191">
        <f>SUMM!D149</f>
        <v>940023.47</v>
      </c>
      <c r="H206" s="91">
        <v>45659</v>
      </c>
      <c r="I206" s="91">
        <v>46020</v>
      </c>
      <c r="J206" s="173">
        <f t="shared" si="5"/>
        <v>0.98950482587418809</v>
      </c>
      <c r="K206" s="64">
        <f>SUMM!J149</f>
        <v>930157.76</v>
      </c>
      <c r="L206" s="192"/>
      <c r="M206" s="176" t="s">
        <v>347</v>
      </c>
    </row>
    <row r="207" spans="1:13" s="177" customFormat="1">
      <c r="A207" s="183"/>
      <c r="B207" s="184"/>
      <c r="C207" s="184"/>
      <c r="D207" s="184"/>
      <c r="E207" s="182" t="s">
        <v>179</v>
      </c>
      <c r="F207" s="172"/>
      <c r="G207" s="191">
        <f>SUMM!D150</f>
        <v>255030.85</v>
      </c>
      <c r="H207" s="91">
        <v>45659</v>
      </c>
      <c r="I207" s="91">
        <v>46020</v>
      </c>
      <c r="J207" s="173">
        <f t="shared" ref="J207:J217" si="6">+K207/G207</f>
        <v>6.7329540720269726E-2</v>
      </c>
      <c r="K207" s="64">
        <f>SUMM!J150</f>
        <v>17171.11</v>
      </c>
      <c r="L207" s="192"/>
      <c r="M207" s="176" t="s">
        <v>347</v>
      </c>
    </row>
    <row r="208" spans="1:13" s="177" customFormat="1">
      <c r="A208" s="183"/>
      <c r="B208" s="184"/>
      <c r="C208" s="184"/>
      <c r="D208" s="184"/>
      <c r="E208" s="182" t="s">
        <v>180</v>
      </c>
      <c r="F208" s="172"/>
      <c r="G208" s="191">
        <f>SUMM!D151</f>
        <v>278968.77</v>
      </c>
      <c r="H208" s="91">
        <v>45659</v>
      </c>
      <c r="I208" s="91">
        <v>46020</v>
      </c>
      <c r="J208" s="173">
        <f t="shared" si="6"/>
        <v>5.2785335075320433E-2</v>
      </c>
      <c r="K208" s="64">
        <f>SUMM!J151</f>
        <v>14725.46</v>
      </c>
      <c r="L208" s="192"/>
      <c r="M208" s="176" t="s">
        <v>347</v>
      </c>
    </row>
    <row r="209" spans="1:13" s="177" customFormat="1">
      <c r="A209" s="183"/>
      <c r="B209" s="184"/>
      <c r="C209" s="184"/>
      <c r="D209" s="184"/>
      <c r="E209" s="181" t="s">
        <v>181</v>
      </c>
      <c r="F209" s="172"/>
      <c r="G209" s="191">
        <f>SUMM!D152</f>
        <v>366434.22</v>
      </c>
      <c r="H209" s="91">
        <v>45659</v>
      </c>
      <c r="I209" s="91">
        <v>46020</v>
      </c>
      <c r="J209" s="173">
        <f t="shared" si="6"/>
        <v>0.86180739342521007</v>
      </c>
      <c r="K209" s="64">
        <f>SUMM!J152</f>
        <v>315795.71999999997</v>
      </c>
      <c r="L209" s="192"/>
      <c r="M209" s="176" t="s">
        <v>347</v>
      </c>
    </row>
    <row r="210" spans="1:13" s="177" customFormat="1">
      <c r="A210" s="183"/>
      <c r="B210" s="184"/>
      <c r="C210" s="184"/>
      <c r="D210" s="184"/>
      <c r="E210" s="181" t="s">
        <v>182</v>
      </c>
      <c r="F210" s="172"/>
      <c r="G210" s="191">
        <f>SUMM!D153</f>
        <v>551492.71</v>
      </c>
      <c r="H210" s="91">
        <v>45659</v>
      </c>
      <c r="I210" s="91">
        <v>46020</v>
      </c>
      <c r="J210" s="173">
        <f t="shared" si="6"/>
        <v>0.98211089680587083</v>
      </c>
      <c r="K210" s="64">
        <f>SUMM!J153</f>
        <v>541627</v>
      </c>
      <c r="L210" s="192"/>
      <c r="M210" s="176" t="s">
        <v>347</v>
      </c>
    </row>
    <row r="211" spans="1:13" s="177" customFormat="1">
      <c r="A211" s="183"/>
      <c r="B211" s="184"/>
      <c r="C211" s="184"/>
      <c r="D211" s="184"/>
      <c r="E211" s="182" t="s">
        <v>287</v>
      </c>
      <c r="F211" s="172"/>
      <c r="G211" s="191">
        <f>SUMM!D154</f>
        <v>1332904.1299999999</v>
      </c>
      <c r="H211" s="91">
        <v>45659</v>
      </c>
      <c r="I211" s="91">
        <v>46020</v>
      </c>
      <c r="J211" s="173">
        <f t="shared" si="6"/>
        <v>0.94154997479076019</v>
      </c>
      <c r="K211" s="64">
        <f>SUMM!J154</f>
        <v>1254995.8500000001</v>
      </c>
      <c r="L211" s="192"/>
      <c r="M211" s="176" t="s">
        <v>347</v>
      </c>
    </row>
    <row r="212" spans="1:13" s="177" customFormat="1">
      <c r="A212" s="183"/>
      <c r="B212" s="184"/>
      <c r="C212" s="184"/>
      <c r="D212" s="184"/>
      <c r="E212" s="182" t="s">
        <v>183</v>
      </c>
      <c r="F212" s="172"/>
      <c r="G212" s="191">
        <f>SUMM!D155</f>
        <v>69512.259999999995</v>
      </c>
      <c r="H212" s="91">
        <v>45659</v>
      </c>
      <c r="I212" s="91">
        <v>46020</v>
      </c>
      <c r="J212" s="173">
        <f t="shared" si="6"/>
        <v>0.20152214875476646</v>
      </c>
      <c r="K212" s="64">
        <f>SUMM!J155</f>
        <v>14008.26</v>
      </c>
      <c r="L212" s="192"/>
      <c r="M212" s="176" t="s">
        <v>347</v>
      </c>
    </row>
    <row r="213" spans="1:13" s="177" customFormat="1">
      <c r="A213" s="183"/>
      <c r="B213" s="184"/>
      <c r="C213" s="184"/>
      <c r="D213" s="184"/>
      <c r="E213" s="182" t="s">
        <v>184</v>
      </c>
      <c r="F213" s="172"/>
      <c r="G213" s="191">
        <f>SUMM!D156</f>
        <v>196106.56</v>
      </c>
      <c r="H213" s="91">
        <v>45659</v>
      </c>
      <c r="I213" s="91">
        <v>46020</v>
      </c>
      <c r="J213" s="173">
        <f t="shared" si="6"/>
        <v>0</v>
      </c>
      <c r="K213" s="64">
        <f>SUMM!J156</f>
        <v>0</v>
      </c>
      <c r="L213" s="192"/>
      <c r="M213" s="176" t="s">
        <v>347</v>
      </c>
    </row>
    <row r="214" spans="1:13" s="177" customFormat="1">
      <c r="A214" s="183"/>
      <c r="B214" s="184"/>
      <c r="C214" s="184"/>
      <c r="D214" s="184"/>
      <c r="E214" s="182" t="s">
        <v>185</v>
      </c>
      <c r="F214" s="172"/>
      <c r="G214" s="191">
        <f>SUMM!D157</f>
        <v>451137.61</v>
      </c>
      <c r="H214" s="91">
        <v>45659</v>
      </c>
      <c r="I214" s="91">
        <v>46020</v>
      </c>
      <c r="J214" s="173">
        <f t="shared" si="6"/>
        <v>0.97813148409417705</v>
      </c>
      <c r="K214" s="64">
        <f>SUMM!J157</f>
        <v>441271.9</v>
      </c>
      <c r="L214" s="192"/>
      <c r="M214" s="176" t="s">
        <v>347</v>
      </c>
    </row>
    <row r="215" spans="1:13" s="177" customFormat="1" ht="18" customHeight="1">
      <c r="A215" s="183"/>
      <c r="B215" s="184"/>
      <c r="C215" s="184"/>
      <c r="D215" s="184"/>
      <c r="E215" s="193" t="s">
        <v>187</v>
      </c>
      <c r="F215" s="172"/>
      <c r="G215" s="191">
        <f>SUMM!D158</f>
        <v>559778.91</v>
      </c>
      <c r="H215" s="91">
        <v>45659</v>
      </c>
      <c r="I215" s="91">
        <v>46020</v>
      </c>
      <c r="J215" s="173">
        <f t="shared" si="6"/>
        <v>0.73132054939333102</v>
      </c>
      <c r="K215" s="64">
        <f>SUMM!J158</f>
        <v>409377.82</v>
      </c>
      <c r="L215" s="192"/>
      <c r="M215" s="176" t="s">
        <v>347</v>
      </c>
    </row>
    <row r="216" spans="1:13" s="177" customFormat="1" ht="15" customHeight="1">
      <c r="A216" s="183"/>
      <c r="B216" s="184"/>
      <c r="C216" s="184"/>
      <c r="D216" s="184"/>
      <c r="E216" s="190" t="s">
        <v>188</v>
      </c>
      <c r="F216" s="172"/>
      <c r="G216" s="191">
        <f>SUMM!D159</f>
        <v>362795.76</v>
      </c>
      <c r="H216" s="91">
        <v>45659</v>
      </c>
      <c r="I216" s="91">
        <v>46020</v>
      </c>
      <c r="J216" s="173">
        <f t="shared" si="6"/>
        <v>0.84516814639730076</v>
      </c>
      <c r="K216" s="64">
        <f>SUMM!J159</f>
        <v>306623.42</v>
      </c>
      <c r="L216" s="192"/>
      <c r="M216" s="176" t="s">
        <v>347</v>
      </c>
    </row>
    <row r="217" spans="1:13" s="177" customFormat="1" ht="15.75" customHeight="1">
      <c r="A217" s="183"/>
      <c r="B217" s="184"/>
      <c r="C217" s="184"/>
      <c r="D217" s="184"/>
      <c r="E217" s="190" t="s">
        <v>190</v>
      </c>
      <c r="F217" s="172"/>
      <c r="G217" s="191">
        <f>SUMM!D160</f>
        <v>405103.16</v>
      </c>
      <c r="H217" s="91">
        <v>45659</v>
      </c>
      <c r="I217" s="91">
        <v>46020</v>
      </c>
      <c r="J217" s="173">
        <f t="shared" si="6"/>
        <v>0.80632449275389506</v>
      </c>
      <c r="K217" s="64">
        <f>SUMM!J160</f>
        <v>326644.59999999998</v>
      </c>
      <c r="L217" s="192"/>
      <c r="M217" s="176" t="s">
        <v>347</v>
      </c>
    </row>
    <row r="218" spans="1:13" s="177" customFormat="1" ht="15" customHeight="1">
      <c r="A218" s="183"/>
      <c r="B218" s="184"/>
      <c r="C218" s="184"/>
      <c r="D218" s="184"/>
      <c r="E218" s="190" t="s">
        <v>82</v>
      </c>
      <c r="F218" s="172"/>
      <c r="G218" s="191">
        <f>SUMM!D161</f>
        <v>294620.48</v>
      </c>
      <c r="H218" s="91">
        <v>45659</v>
      </c>
      <c r="I218" s="91">
        <v>46020</v>
      </c>
      <c r="J218" s="173">
        <f>+K218/G218</f>
        <v>6.114581715432682E-2</v>
      </c>
      <c r="K218" s="64">
        <f>SUMM!J161</f>
        <v>18014.810000000001</v>
      </c>
      <c r="L218" s="192"/>
      <c r="M218" s="176" t="s">
        <v>347</v>
      </c>
    </row>
    <row r="219" spans="1:13" s="177" customFormat="1" ht="15" customHeight="1">
      <c r="A219" s="183"/>
      <c r="B219" s="184"/>
      <c r="C219" s="184"/>
      <c r="D219" s="184"/>
      <c r="E219" s="63" t="s">
        <v>285</v>
      </c>
      <c r="F219" s="194"/>
      <c r="G219" s="191">
        <f>SUMM!D162</f>
        <v>812003.41</v>
      </c>
      <c r="H219" s="91">
        <v>45659</v>
      </c>
      <c r="I219" s="91">
        <v>46020</v>
      </c>
      <c r="J219" s="173">
        <f>+K219/G219</f>
        <v>0.67962914096629223</v>
      </c>
      <c r="K219" s="64">
        <f>SUMM!J162</f>
        <v>551861.18000000005</v>
      </c>
      <c r="L219" s="192"/>
      <c r="M219" s="176" t="s">
        <v>347</v>
      </c>
    </row>
    <row r="220" spans="1:13" ht="16.5" customHeight="1">
      <c r="A220" s="96"/>
      <c r="B220" s="97"/>
      <c r="C220" s="97"/>
      <c r="D220" s="215" t="s">
        <v>207</v>
      </c>
      <c r="E220" s="216"/>
      <c r="F220" s="195"/>
      <c r="G220" s="22">
        <f>SUM(G143:G219)</f>
        <v>29699999.999999996</v>
      </c>
      <c r="H220" s="30"/>
      <c r="I220" s="30"/>
      <c r="J220" s="132"/>
      <c r="K220" s="22">
        <f>SUM(K143:K219)</f>
        <v>16669646.080000004</v>
      </c>
      <c r="L220" s="133"/>
      <c r="M220" s="126"/>
    </row>
    <row r="221" spans="1:13">
      <c r="A221" s="96"/>
      <c r="B221" s="97"/>
      <c r="C221" s="97"/>
      <c r="D221" s="97"/>
      <c r="E221" s="98"/>
      <c r="F221" s="195"/>
      <c r="G221" s="22"/>
      <c r="H221" s="30"/>
      <c r="I221" s="30"/>
      <c r="J221" s="132"/>
      <c r="K221" s="22"/>
      <c r="L221" s="133"/>
      <c r="M221" s="126"/>
    </row>
    <row r="222" spans="1:13" ht="15.75" customHeight="1">
      <c r="A222" s="96"/>
      <c r="B222" s="215" t="s">
        <v>200</v>
      </c>
      <c r="C222" s="215"/>
      <c r="D222" s="215"/>
      <c r="E222" s="216"/>
      <c r="F222" s="195"/>
      <c r="G222" s="131"/>
      <c r="H222" s="30"/>
      <c r="I222" s="30"/>
      <c r="J222" s="132"/>
      <c r="K222" s="22"/>
      <c r="L222" s="133"/>
      <c r="M222" s="126"/>
    </row>
    <row r="223" spans="1:13">
      <c r="A223" s="96"/>
      <c r="B223" s="97"/>
      <c r="C223" s="128"/>
      <c r="D223" s="213" t="s">
        <v>240</v>
      </c>
      <c r="E223" s="213"/>
      <c r="F223" s="195"/>
      <c r="G223" s="131"/>
      <c r="H223" s="30"/>
      <c r="I223" s="30"/>
      <c r="J223" s="132"/>
      <c r="K223" s="22"/>
      <c r="L223" s="133"/>
      <c r="M223" s="126"/>
    </row>
    <row r="224" spans="1:13" ht="30">
      <c r="A224" s="96"/>
      <c r="B224" s="97"/>
      <c r="C224" s="128"/>
      <c r="D224" s="128"/>
      <c r="E224" s="129" t="s">
        <v>242</v>
      </c>
      <c r="F224" s="195" t="s">
        <v>202</v>
      </c>
      <c r="G224" s="131">
        <v>15000000</v>
      </c>
      <c r="H224" s="93"/>
      <c r="I224" s="30"/>
      <c r="J224" s="132">
        <f>K224/G224</f>
        <v>0</v>
      </c>
      <c r="K224" s="131">
        <v>0</v>
      </c>
      <c r="L224" s="133"/>
      <c r="M224" s="126" t="s">
        <v>323</v>
      </c>
    </row>
    <row r="225" spans="1:13" ht="30">
      <c r="A225" s="96"/>
      <c r="B225" s="97"/>
      <c r="C225" s="128"/>
      <c r="D225" s="128"/>
      <c r="E225" s="129" t="s">
        <v>243</v>
      </c>
      <c r="F225" s="195" t="s">
        <v>241</v>
      </c>
      <c r="G225" s="131">
        <v>5000000</v>
      </c>
      <c r="H225" s="30"/>
      <c r="I225" s="30"/>
      <c r="J225" s="132">
        <f t="shared" ref="J225" si="7">K225/G225</f>
        <v>0.14998489800000001</v>
      </c>
      <c r="K225" s="131">
        <v>749924.49</v>
      </c>
      <c r="L225" s="133"/>
      <c r="M225" s="126" t="s">
        <v>324</v>
      </c>
    </row>
    <row r="226" spans="1:13" s="4" customFormat="1">
      <c r="A226" s="96"/>
      <c r="B226" s="97"/>
      <c r="C226" s="97"/>
      <c r="D226" s="215" t="s">
        <v>224</v>
      </c>
      <c r="E226" s="216"/>
      <c r="F226" s="111"/>
      <c r="G226" s="22">
        <f>SUM(G224:G225)</f>
        <v>20000000</v>
      </c>
      <c r="H226" s="23"/>
      <c r="I226" s="23"/>
      <c r="J226" s="24"/>
      <c r="K226" s="22">
        <f>K224+K225</f>
        <v>749924.49</v>
      </c>
      <c r="L226" s="12"/>
      <c r="M226" s="94"/>
    </row>
    <row r="227" spans="1:13">
      <c r="A227" s="96"/>
      <c r="B227" s="97"/>
      <c r="C227" s="128"/>
      <c r="D227" s="128"/>
      <c r="E227" s="129"/>
      <c r="F227" s="195"/>
      <c r="G227" s="131"/>
      <c r="H227" s="30"/>
      <c r="I227" s="30"/>
      <c r="J227" s="132"/>
      <c r="K227" s="131"/>
      <c r="L227" s="133"/>
      <c r="M227" s="126"/>
    </row>
    <row r="228" spans="1:13">
      <c r="A228" s="96"/>
      <c r="B228" s="97"/>
      <c r="C228" s="128"/>
      <c r="D228" s="213" t="s">
        <v>219</v>
      </c>
      <c r="E228" s="213"/>
      <c r="F228" s="130"/>
      <c r="G228" s="131"/>
      <c r="H228" s="30"/>
      <c r="I228" s="30"/>
      <c r="J228" s="132"/>
      <c r="K228" s="22"/>
      <c r="L228" s="133"/>
      <c r="M228" s="126"/>
    </row>
    <row r="229" spans="1:13" ht="30">
      <c r="A229" s="96"/>
      <c r="B229" s="97"/>
      <c r="C229" s="128"/>
      <c r="D229" s="128"/>
      <c r="E229" s="182" t="s">
        <v>244</v>
      </c>
      <c r="F229" s="195" t="s">
        <v>210</v>
      </c>
      <c r="G229" s="131">
        <v>6000000</v>
      </c>
      <c r="H229" s="95" t="s">
        <v>294</v>
      </c>
      <c r="I229" s="95">
        <v>45817</v>
      </c>
      <c r="J229" s="132">
        <f>K229/G229</f>
        <v>0</v>
      </c>
      <c r="K229" s="131">
        <v>0</v>
      </c>
      <c r="L229" s="133"/>
      <c r="M229" s="126" t="s">
        <v>325</v>
      </c>
    </row>
    <row r="230" spans="1:13" ht="30">
      <c r="A230" s="96"/>
      <c r="B230" s="97"/>
      <c r="C230" s="128"/>
      <c r="D230" s="128"/>
      <c r="E230" s="129" t="s">
        <v>245</v>
      </c>
      <c r="F230" s="195" t="s">
        <v>201</v>
      </c>
      <c r="G230" s="131">
        <v>10000000</v>
      </c>
      <c r="H230" s="95"/>
      <c r="I230" s="56"/>
      <c r="J230" s="132">
        <f t="shared" ref="J230:J231" si="8">K230/G230</f>
        <v>0</v>
      </c>
      <c r="K230" s="131">
        <v>0</v>
      </c>
      <c r="L230" s="133"/>
      <c r="M230" s="126" t="s">
        <v>326</v>
      </c>
    </row>
    <row r="231" spans="1:13" ht="30">
      <c r="A231" s="96" t="s">
        <v>223</v>
      </c>
      <c r="B231" s="97"/>
      <c r="C231" s="128"/>
      <c r="D231" s="128"/>
      <c r="E231" s="129" t="s">
        <v>246</v>
      </c>
      <c r="F231" s="195" t="s">
        <v>209</v>
      </c>
      <c r="G231" s="131">
        <v>8000000</v>
      </c>
      <c r="H231" s="95"/>
      <c r="I231" s="56"/>
      <c r="J231" s="132">
        <f t="shared" si="8"/>
        <v>0</v>
      </c>
      <c r="K231" s="131">
        <v>0</v>
      </c>
      <c r="L231" s="133"/>
      <c r="M231" s="126" t="s">
        <v>327</v>
      </c>
    </row>
    <row r="232" spans="1:13" ht="30">
      <c r="A232" s="96"/>
      <c r="B232" s="97"/>
      <c r="C232" s="97"/>
      <c r="D232" s="97"/>
      <c r="E232" s="129" t="s">
        <v>247</v>
      </c>
      <c r="F232" s="195" t="s">
        <v>208</v>
      </c>
      <c r="G232" s="131">
        <v>10000000</v>
      </c>
      <c r="H232" s="95"/>
      <c r="I232" s="196"/>
      <c r="J232" s="132">
        <f>K232/G232</f>
        <v>0</v>
      </c>
      <c r="K232" s="131">
        <v>0</v>
      </c>
      <c r="L232" s="133"/>
      <c r="M232" s="126" t="s">
        <v>327</v>
      </c>
    </row>
    <row r="233" spans="1:13" ht="45">
      <c r="A233" s="96"/>
      <c r="B233" s="97"/>
      <c r="C233" s="97"/>
      <c r="D233" s="97"/>
      <c r="E233" s="129" t="s">
        <v>248</v>
      </c>
      <c r="F233" s="195" t="s">
        <v>201</v>
      </c>
      <c r="G233" s="131">
        <v>1400000</v>
      </c>
      <c r="H233" s="95">
        <v>45779</v>
      </c>
      <c r="I233" s="196"/>
      <c r="J233" s="132">
        <f t="shared" ref="J233:J244" si="9">K233/G233</f>
        <v>0.51342164285714287</v>
      </c>
      <c r="K233" s="131">
        <v>718790.3</v>
      </c>
      <c r="L233" s="133"/>
      <c r="M233" s="126" t="s">
        <v>328</v>
      </c>
    </row>
    <row r="234" spans="1:13" ht="30">
      <c r="A234" s="96"/>
      <c r="B234" s="97"/>
      <c r="C234" s="97"/>
      <c r="D234" s="97"/>
      <c r="E234" s="129" t="s">
        <v>249</v>
      </c>
      <c r="F234" s="195" t="s">
        <v>208</v>
      </c>
      <c r="G234" s="131">
        <v>2400000</v>
      </c>
      <c r="H234" s="56"/>
      <c r="I234" s="196"/>
      <c r="J234" s="132">
        <f t="shared" si="9"/>
        <v>0</v>
      </c>
      <c r="K234" s="131">
        <v>0</v>
      </c>
      <c r="L234" s="133"/>
      <c r="M234" s="126" t="s">
        <v>327</v>
      </c>
    </row>
    <row r="235" spans="1:13" ht="30">
      <c r="A235" s="96"/>
      <c r="B235" s="97"/>
      <c r="C235" s="97"/>
      <c r="D235" s="97"/>
      <c r="E235" s="129" t="s">
        <v>250</v>
      </c>
      <c r="F235" s="195" t="s">
        <v>201</v>
      </c>
      <c r="G235" s="131">
        <v>1000000</v>
      </c>
      <c r="H235" s="56"/>
      <c r="I235" s="196"/>
      <c r="J235" s="132">
        <f t="shared" si="9"/>
        <v>5.7750000000000003E-2</v>
      </c>
      <c r="K235" s="131">
        <v>57750</v>
      </c>
      <c r="L235" s="133"/>
      <c r="M235" s="126" t="s">
        <v>327</v>
      </c>
    </row>
    <row r="236" spans="1:13" ht="30">
      <c r="A236" s="96"/>
      <c r="B236" s="97"/>
      <c r="C236" s="97"/>
      <c r="D236" s="97"/>
      <c r="E236" s="129" t="s">
        <v>251</v>
      </c>
      <c r="F236" s="195" t="s">
        <v>201</v>
      </c>
      <c r="G236" s="131">
        <v>5000000</v>
      </c>
      <c r="H236" s="56"/>
      <c r="I236" s="196"/>
      <c r="J236" s="132">
        <f t="shared" si="9"/>
        <v>0</v>
      </c>
      <c r="K236" s="131">
        <v>0</v>
      </c>
      <c r="L236" s="133"/>
      <c r="M236" s="126" t="s">
        <v>329</v>
      </c>
    </row>
    <row r="237" spans="1:13" ht="30">
      <c r="A237" s="96"/>
      <c r="B237" s="97"/>
      <c r="C237" s="97"/>
      <c r="D237" s="97"/>
      <c r="E237" s="129" t="s">
        <v>252</v>
      </c>
      <c r="F237" s="195" t="s">
        <v>202</v>
      </c>
      <c r="G237" s="131">
        <v>5000000</v>
      </c>
      <c r="H237" s="56"/>
      <c r="I237" s="196"/>
      <c r="J237" s="132">
        <f>K237/G237</f>
        <v>0</v>
      </c>
      <c r="K237" s="131">
        <v>0</v>
      </c>
      <c r="L237" s="133"/>
      <c r="M237" s="126" t="s">
        <v>330</v>
      </c>
    </row>
    <row r="238" spans="1:13" ht="30">
      <c r="A238" s="96"/>
      <c r="B238" s="97"/>
      <c r="C238" s="97"/>
      <c r="D238" s="97"/>
      <c r="E238" s="129" t="s">
        <v>253</v>
      </c>
      <c r="F238" s="195" t="s">
        <v>241</v>
      </c>
      <c r="G238" s="131">
        <v>6000000</v>
      </c>
      <c r="H238" s="56"/>
      <c r="I238" s="196"/>
      <c r="J238" s="132">
        <f t="shared" si="9"/>
        <v>0</v>
      </c>
      <c r="K238" s="131">
        <v>0</v>
      </c>
      <c r="L238" s="133"/>
      <c r="M238" s="126" t="s">
        <v>327</v>
      </c>
    </row>
    <row r="239" spans="1:13" ht="30">
      <c r="A239" s="96"/>
      <c r="B239" s="97"/>
      <c r="C239" s="97"/>
      <c r="D239" s="97"/>
      <c r="E239" s="129" t="s">
        <v>254</v>
      </c>
      <c r="F239" s="195" t="s">
        <v>201</v>
      </c>
      <c r="G239" s="131">
        <v>1300000</v>
      </c>
      <c r="H239" s="56"/>
      <c r="I239" s="196"/>
      <c r="J239" s="132">
        <f t="shared" si="9"/>
        <v>0</v>
      </c>
      <c r="K239" s="131">
        <v>0</v>
      </c>
      <c r="L239" s="133"/>
      <c r="M239" s="126" t="s">
        <v>331</v>
      </c>
    </row>
    <row r="240" spans="1:13" ht="30">
      <c r="A240" s="96"/>
      <c r="B240" s="97"/>
      <c r="C240" s="97"/>
      <c r="D240" s="97"/>
      <c r="E240" s="129" t="s">
        <v>255</v>
      </c>
      <c r="F240" s="195" t="s">
        <v>208</v>
      </c>
      <c r="G240" s="131">
        <v>2500000</v>
      </c>
      <c r="H240" s="56"/>
      <c r="I240" s="196"/>
      <c r="J240" s="132">
        <f t="shared" si="9"/>
        <v>0</v>
      </c>
      <c r="K240" s="131">
        <v>0</v>
      </c>
      <c r="L240" s="133"/>
      <c r="M240" s="126" t="s">
        <v>327</v>
      </c>
    </row>
    <row r="241" spans="1:14">
      <c r="A241" s="96"/>
      <c r="B241" s="97"/>
      <c r="C241" s="97"/>
      <c r="D241" s="97"/>
      <c r="E241" s="129" t="s">
        <v>256</v>
      </c>
      <c r="F241" s="195" t="s">
        <v>201</v>
      </c>
      <c r="G241" s="131">
        <v>10000000</v>
      </c>
      <c r="H241" s="95" t="s">
        <v>294</v>
      </c>
      <c r="I241" s="197" t="s">
        <v>295</v>
      </c>
      <c r="J241" s="132">
        <f>K241/G241</f>
        <v>0</v>
      </c>
      <c r="K241" s="131">
        <v>0</v>
      </c>
      <c r="L241" s="133"/>
      <c r="M241" s="126" t="s">
        <v>332</v>
      </c>
    </row>
    <row r="242" spans="1:14" ht="30">
      <c r="A242" s="96"/>
      <c r="B242" s="97"/>
      <c r="C242" s="97"/>
      <c r="D242" s="97"/>
      <c r="E242" s="129" t="s">
        <v>257</v>
      </c>
      <c r="F242" s="195" t="s">
        <v>202</v>
      </c>
      <c r="G242" s="131">
        <v>5000000</v>
      </c>
      <c r="H242" s="56"/>
      <c r="I242" s="196"/>
      <c r="J242" s="132">
        <f t="shared" si="9"/>
        <v>0</v>
      </c>
      <c r="K242" s="131">
        <v>0</v>
      </c>
      <c r="L242" s="133"/>
      <c r="M242" s="126" t="s">
        <v>333</v>
      </c>
    </row>
    <row r="243" spans="1:14" ht="30">
      <c r="A243" s="96"/>
      <c r="B243" s="97"/>
      <c r="C243" s="97"/>
      <c r="D243" s="97"/>
      <c r="E243" s="129" t="s">
        <v>258</v>
      </c>
      <c r="F243" s="195" t="s">
        <v>208</v>
      </c>
      <c r="G243" s="131">
        <v>8000000</v>
      </c>
      <c r="H243" s="56"/>
      <c r="I243" s="196"/>
      <c r="J243" s="132">
        <f t="shared" si="9"/>
        <v>0.30637538374999995</v>
      </c>
      <c r="K243" s="131">
        <v>2451003.0699999998</v>
      </c>
      <c r="L243" s="133"/>
      <c r="M243" s="126" t="s">
        <v>334</v>
      </c>
    </row>
    <row r="244" spans="1:14" ht="30">
      <c r="A244" s="96"/>
      <c r="B244" s="97"/>
      <c r="C244" s="97"/>
      <c r="D244" s="97"/>
      <c r="E244" s="129" t="s">
        <v>259</v>
      </c>
      <c r="F244" s="195" t="s">
        <v>201</v>
      </c>
      <c r="G244" s="131">
        <v>3000000</v>
      </c>
      <c r="H244" s="56"/>
      <c r="I244" s="196"/>
      <c r="J244" s="132">
        <f t="shared" si="9"/>
        <v>0</v>
      </c>
      <c r="K244" s="131">
        <v>0</v>
      </c>
      <c r="L244" s="133"/>
      <c r="M244" s="126" t="s">
        <v>327</v>
      </c>
    </row>
    <row r="245" spans="1:14" s="4" customFormat="1">
      <c r="A245" s="96"/>
      <c r="B245" s="97"/>
      <c r="C245" s="97"/>
      <c r="D245" s="215" t="s">
        <v>224</v>
      </c>
      <c r="E245" s="216"/>
      <c r="F245" s="111"/>
      <c r="G245" s="22">
        <f>SUM(G229:G244)</f>
        <v>84600000</v>
      </c>
      <c r="H245" s="23"/>
      <c r="I245" s="23"/>
      <c r="J245" s="132"/>
      <c r="K245" s="22">
        <f>SUM(K229:K244)</f>
        <v>3227543.37</v>
      </c>
      <c r="L245" s="12"/>
      <c r="M245" s="94"/>
      <c r="N245" s="115"/>
    </row>
    <row r="246" spans="1:14">
      <c r="A246" s="96"/>
      <c r="B246" s="97"/>
      <c r="C246" s="97"/>
      <c r="D246" s="97"/>
      <c r="E246" s="129"/>
      <c r="F246" s="195"/>
      <c r="G246" s="131"/>
      <c r="H246" s="56"/>
      <c r="I246" s="196"/>
      <c r="J246" s="132"/>
      <c r="K246" s="131"/>
      <c r="L246" s="133"/>
      <c r="M246" s="126"/>
    </row>
    <row r="247" spans="1:14" ht="16.5" customHeight="1">
      <c r="A247" s="96"/>
      <c r="B247" s="97"/>
      <c r="C247" s="215" t="s">
        <v>220</v>
      </c>
      <c r="D247" s="215"/>
      <c r="E247" s="216"/>
      <c r="F247" s="195"/>
      <c r="G247" s="131"/>
      <c r="H247" s="30"/>
      <c r="I247" s="30"/>
      <c r="J247" s="132"/>
      <c r="K247" s="22"/>
      <c r="L247" s="133"/>
      <c r="M247" s="126"/>
    </row>
    <row r="248" spans="1:14" ht="30" customHeight="1">
      <c r="A248" s="96"/>
      <c r="B248" s="97"/>
      <c r="C248" s="128"/>
      <c r="D248" s="223" t="s">
        <v>260</v>
      </c>
      <c r="E248" s="224"/>
      <c r="F248" s="195" t="s">
        <v>261</v>
      </c>
      <c r="G248" s="131">
        <v>5000000</v>
      </c>
      <c r="H248" s="56"/>
      <c r="I248" s="56"/>
      <c r="J248" s="132">
        <f t="shared" ref="J248:J249" si="10">K248/G248</f>
        <v>0</v>
      </c>
      <c r="K248" s="131">
        <v>0</v>
      </c>
      <c r="L248" s="133"/>
      <c r="M248" s="126" t="s">
        <v>335</v>
      </c>
    </row>
    <row r="249" spans="1:14" s="4" customFormat="1">
      <c r="A249" s="96"/>
      <c r="B249" s="97"/>
      <c r="C249" s="97"/>
      <c r="D249" s="215" t="s">
        <v>225</v>
      </c>
      <c r="E249" s="215"/>
      <c r="F249" s="26"/>
      <c r="G249" s="22">
        <f>SUM(G248:G248)</f>
        <v>5000000</v>
      </c>
      <c r="H249" s="112"/>
      <c r="I249" s="112"/>
      <c r="J249" s="132">
        <f t="shared" si="10"/>
        <v>0</v>
      </c>
      <c r="K249" s="22">
        <f>SUM(K248:K248)</f>
        <v>0</v>
      </c>
      <c r="L249" s="12"/>
      <c r="M249" s="94"/>
    </row>
    <row r="250" spans="1:14">
      <c r="A250" s="96"/>
      <c r="B250" s="97"/>
      <c r="C250" s="128"/>
      <c r="D250" s="128"/>
      <c r="E250" s="128"/>
      <c r="F250" s="130"/>
      <c r="G250" s="131"/>
      <c r="H250" s="56"/>
      <c r="I250" s="56"/>
      <c r="J250" s="132"/>
      <c r="K250" s="22"/>
      <c r="L250" s="133"/>
      <c r="M250" s="126"/>
    </row>
    <row r="251" spans="1:14">
      <c r="A251" s="96"/>
      <c r="B251" s="97"/>
      <c r="C251" s="128"/>
      <c r="D251" s="215" t="s">
        <v>221</v>
      </c>
      <c r="E251" s="215"/>
      <c r="F251" s="130"/>
      <c r="G251" s="131"/>
      <c r="H251" s="56"/>
      <c r="I251" s="56"/>
      <c r="J251" s="132"/>
      <c r="K251" s="22"/>
      <c r="L251" s="133"/>
      <c r="M251" s="126"/>
    </row>
    <row r="252" spans="1:14" ht="30">
      <c r="A252" s="96"/>
      <c r="B252" s="97"/>
      <c r="C252" s="128"/>
      <c r="D252" s="128"/>
      <c r="E252" s="128" t="s">
        <v>262</v>
      </c>
      <c r="F252" s="130" t="s">
        <v>201</v>
      </c>
      <c r="G252" s="131">
        <v>1500000</v>
      </c>
      <c r="H252" s="118" t="s">
        <v>296</v>
      </c>
      <c r="I252" s="56"/>
      <c r="J252" s="132">
        <f t="shared" ref="J252:J254" si="11">K252/G252</f>
        <v>0.89463743333333323</v>
      </c>
      <c r="K252" s="131">
        <v>1341956.1499999999</v>
      </c>
      <c r="L252" s="133"/>
      <c r="M252" s="126" t="s">
        <v>336</v>
      </c>
    </row>
    <row r="253" spans="1:14" ht="45">
      <c r="A253" s="96"/>
      <c r="B253" s="97"/>
      <c r="C253" s="128"/>
      <c r="D253" s="128"/>
      <c r="E253" s="128" t="s">
        <v>263</v>
      </c>
      <c r="F253" s="130" t="s">
        <v>209</v>
      </c>
      <c r="G253" s="131">
        <v>800000</v>
      </c>
      <c r="H253" s="118" t="s">
        <v>296</v>
      </c>
      <c r="I253" s="56"/>
      <c r="J253" s="132">
        <f t="shared" si="11"/>
        <v>0.75791649999999999</v>
      </c>
      <c r="K253" s="131">
        <v>606333.19999999995</v>
      </c>
      <c r="L253" s="133"/>
      <c r="M253" s="126" t="s">
        <v>337</v>
      </c>
    </row>
    <row r="254" spans="1:14" s="4" customFormat="1">
      <c r="A254" s="96"/>
      <c r="B254" s="97"/>
      <c r="C254" s="97"/>
      <c r="D254" s="215" t="s">
        <v>226</v>
      </c>
      <c r="E254" s="215"/>
      <c r="F254" s="26"/>
      <c r="G254" s="22">
        <f>SUM(G252:G253)</f>
        <v>2300000</v>
      </c>
      <c r="H254" s="112"/>
      <c r="I254" s="112"/>
      <c r="J254" s="132">
        <f t="shared" si="11"/>
        <v>0.84708232608695644</v>
      </c>
      <c r="K254" s="22">
        <f>K252+K253</f>
        <v>1948289.3499999999</v>
      </c>
      <c r="L254" s="12"/>
      <c r="M254" s="94"/>
    </row>
    <row r="255" spans="1:14" s="4" customFormat="1">
      <c r="A255" s="96"/>
      <c r="B255" s="97"/>
      <c r="C255" s="97"/>
      <c r="D255" s="97"/>
      <c r="E255" s="97"/>
      <c r="F255" s="26"/>
      <c r="G255" s="22"/>
      <c r="H255" s="112"/>
      <c r="I255" s="112"/>
      <c r="J255" s="132"/>
      <c r="K255" s="22"/>
      <c r="L255" s="12"/>
      <c r="M255" s="94"/>
    </row>
    <row r="256" spans="1:14" ht="17.25" customHeight="1">
      <c r="A256" s="147"/>
      <c r="B256" s="128"/>
      <c r="C256" s="215" t="s">
        <v>105</v>
      </c>
      <c r="D256" s="215"/>
      <c r="E256" s="216"/>
      <c r="F256" s="195"/>
      <c r="G256" s="131"/>
      <c r="H256" s="56"/>
      <c r="I256" s="56"/>
      <c r="J256" s="132"/>
      <c r="K256" s="131"/>
      <c r="L256" s="133"/>
      <c r="M256" s="126"/>
    </row>
    <row r="257" spans="1:13" ht="32.25" customHeight="1">
      <c r="A257" s="147"/>
      <c r="B257" s="128"/>
      <c r="C257" s="128"/>
      <c r="D257" s="223" t="s">
        <v>264</v>
      </c>
      <c r="E257" s="224"/>
      <c r="F257" s="195" t="s">
        <v>241</v>
      </c>
      <c r="G257" s="131">
        <v>6000000</v>
      </c>
      <c r="H257" s="56"/>
      <c r="I257" s="56"/>
      <c r="J257" s="132">
        <f t="shared" ref="J257:J265" si="12">K257/G257</f>
        <v>0</v>
      </c>
      <c r="K257" s="131">
        <v>0</v>
      </c>
      <c r="L257" s="133"/>
      <c r="M257" s="126" t="s">
        <v>338</v>
      </c>
    </row>
    <row r="258" spans="1:13" ht="29.25" customHeight="1">
      <c r="A258" s="147"/>
      <c r="B258" s="128"/>
      <c r="C258" s="128"/>
      <c r="D258" s="223" t="s">
        <v>265</v>
      </c>
      <c r="E258" s="224"/>
      <c r="F258" s="195" t="s">
        <v>208</v>
      </c>
      <c r="G258" s="131">
        <v>1500000</v>
      </c>
      <c r="H258" s="118" t="s">
        <v>296</v>
      </c>
      <c r="I258" s="56"/>
      <c r="J258" s="132">
        <f t="shared" si="12"/>
        <v>0.8415353333333333</v>
      </c>
      <c r="K258" s="131">
        <v>1262303</v>
      </c>
      <c r="L258" s="133"/>
      <c r="M258" s="126" t="s">
        <v>339</v>
      </c>
    </row>
    <row r="259" spans="1:13" ht="15" customHeight="1">
      <c r="A259" s="147"/>
      <c r="B259" s="128"/>
      <c r="C259" s="215" t="s">
        <v>106</v>
      </c>
      <c r="D259" s="215"/>
      <c r="E259" s="216"/>
      <c r="F259" s="111"/>
      <c r="G259" s="22">
        <f>SUM(G257:G258)</f>
        <v>7500000</v>
      </c>
      <c r="H259" s="56"/>
      <c r="I259" s="56"/>
      <c r="J259" s="132"/>
      <c r="K259" s="22">
        <f>SUM(K257:K258)</f>
        <v>1262303</v>
      </c>
      <c r="L259" s="133"/>
      <c r="M259" s="126"/>
    </row>
    <row r="260" spans="1:13" ht="15" customHeight="1">
      <c r="A260" s="147"/>
      <c r="B260" s="128"/>
      <c r="C260" s="97"/>
      <c r="D260" s="97"/>
      <c r="E260" s="98"/>
      <c r="F260" s="111"/>
      <c r="G260" s="22"/>
      <c r="H260" s="56"/>
      <c r="I260" s="56"/>
      <c r="J260" s="132"/>
      <c r="K260" s="22"/>
      <c r="L260" s="133"/>
      <c r="M260" s="126"/>
    </row>
    <row r="261" spans="1:13">
      <c r="A261" s="96"/>
      <c r="B261" s="97"/>
      <c r="C261" s="128"/>
      <c r="D261" s="215" t="s">
        <v>222</v>
      </c>
      <c r="E261" s="215"/>
      <c r="F261" s="130"/>
      <c r="G261" s="131"/>
      <c r="H261" s="56"/>
      <c r="I261" s="56"/>
      <c r="J261" s="132"/>
      <c r="K261" s="22"/>
      <c r="L261" s="133"/>
      <c r="M261" s="126"/>
    </row>
    <row r="262" spans="1:13" ht="30">
      <c r="A262" s="96"/>
      <c r="B262" s="97"/>
      <c r="C262" s="128"/>
      <c r="D262" s="128"/>
      <c r="E262" s="128" t="s">
        <v>266</v>
      </c>
      <c r="F262" s="130"/>
      <c r="G262" s="131">
        <v>2000000</v>
      </c>
      <c r="H262" s="56"/>
      <c r="I262" s="56"/>
      <c r="J262" s="132">
        <f t="shared" si="12"/>
        <v>0</v>
      </c>
      <c r="K262" s="198">
        <v>0</v>
      </c>
      <c r="L262" s="133"/>
      <c r="M262" s="126" t="s">
        <v>340</v>
      </c>
    </row>
    <row r="263" spans="1:13" ht="30">
      <c r="A263" s="96"/>
      <c r="B263" s="97"/>
      <c r="C263" s="128"/>
      <c r="D263" s="128"/>
      <c r="E263" s="128" t="s">
        <v>267</v>
      </c>
      <c r="F263" s="130"/>
      <c r="G263" s="131">
        <v>1400000</v>
      </c>
      <c r="H263" s="56"/>
      <c r="I263" s="56"/>
      <c r="J263" s="132">
        <f t="shared" si="12"/>
        <v>0</v>
      </c>
      <c r="K263" s="198">
        <v>0</v>
      </c>
      <c r="L263" s="133"/>
      <c r="M263" s="126" t="s">
        <v>340</v>
      </c>
    </row>
    <row r="264" spans="1:13" ht="30">
      <c r="A264" s="96"/>
      <c r="B264" s="97"/>
      <c r="C264" s="128"/>
      <c r="D264" s="128"/>
      <c r="E264" s="128" t="s">
        <v>268</v>
      </c>
      <c r="F264" s="130"/>
      <c r="G264" s="131">
        <v>2500000</v>
      </c>
      <c r="H264" s="56"/>
      <c r="I264" s="56"/>
      <c r="J264" s="132">
        <f t="shared" si="12"/>
        <v>0</v>
      </c>
      <c r="K264" s="198">
        <v>0</v>
      </c>
      <c r="L264" s="133"/>
      <c r="M264" s="126" t="s">
        <v>341</v>
      </c>
    </row>
    <row r="265" spans="1:13" ht="30">
      <c r="A265" s="96"/>
      <c r="B265" s="97"/>
      <c r="C265" s="128"/>
      <c r="D265" s="128"/>
      <c r="E265" s="128" t="s">
        <v>269</v>
      </c>
      <c r="F265" s="130"/>
      <c r="G265" s="131">
        <v>1500000</v>
      </c>
      <c r="H265" s="56"/>
      <c r="I265" s="56"/>
      <c r="J265" s="132">
        <f t="shared" si="12"/>
        <v>0</v>
      </c>
      <c r="K265" s="198">
        <v>0</v>
      </c>
      <c r="L265" s="133"/>
      <c r="M265" s="126" t="s">
        <v>342</v>
      </c>
    </row>
    <row r="266" spans="1:13" s="4" customFormat="1">
      <c r="A266" s="96"/>
      <c r="B266" s="97"/>
      <c r="C266" s="97"/>
      <c r="D266" s="215" t="s">
        <v>227</v>
      </c>
      <c r="E266" s="215"/>
      <c r="F266" s="26"/>
      <c r="G266" s="22">
        <f>SUM(G262:G265)</f>
        <v>7400000</v>
      </c>
      <c r="H266" s="112"/>
      <c r="I266" s="112"/>
      <c r="J266" s="24"/>
      <c r="K266" s="22">
        <f>K262</f>
        <v>0</v>
      </c>
      <c r="L266" s="12"/>
      <c r="M266" s="94"/>
    </row>
    <row r="267" spans="1:13" s="4" customFormat="1">
      <c r="A267" s="96"/>
      <c r="B267" s="97"/>
      <c r="C267" s="97"/>
      <c r="D267" s="97"/>
      <c r="E267" s="97"/>
      <c r="F267" s="26"/>
      <c r="G267" s="22"/>
      <c r="H267" s="112"/>
      <c r="I267" s="112"/>
      <c r="J267" s="24"/>
      <c r="K267" s="22"/>
      <c r="L267" s="12"/>
      <c r="M267" s="94"/>
    </row>
    <row r="268" spans="1:13">
      <c r="A268" s="96"/>
      <c r="B268" s="97"/>
      <c r="C268" s="97"/>
      <c r="D268" s="97"/>
      <c r="E268" s="98" t="s">
        <v>193</v>
      </c>
      <c r="F268" s="195"/>
      <c r="G268" s="131"/>
      <c r="H268" s="56"/>
      <c r="I268" s="56"/>
      <c r="J268" s="132"/>
      <c r="K268" s="22"/>
      <c r="L268" s="133"/>
      <c r="M268" s="126"/>
    </row>
    <row r="269" spans="1:13" ht="30">
      <c r="A269" s="96"/>
      <c r="B269" s="97"/>
      <c r="C269" s="97"/>
      <c r="D269" s="97"/>
      <c r="E269" s="129" t="s">
        <v>270</v>
      </c>
      <c r="F269" s="195"/>
      <c r="G269" s="131">
        <v>25000000</v>
      </c>
      <c r="H269" s="56"/>
      <c r="I269" s="56"/>
      <c r="J269" s="132">
        <f>K269/G269</f>
        <v>0.29980109239999997</v>
      </c>
      <c r="K269" s="131">
        <v>7495027.3099999996</v>
      </c>
      <c r="L269" s="133"/>
      <c r="M269" s="126" t="s">
        <v>343</v>
      </c>
    </row>
    <row r="270" spans="1:13">
      <c r="A270" s="96"/>
      <c r="B270" s="97"/>
      <c r="C270" s="97"/>
      <c r="D270" s="213" t="s">
        <v>194</v>
      </c>
      <c r="E270" s="214"/>
      <c r="F270" s="195"/>
      <c r="G270" s="22">
        <f>G269</f>
        <v>25000000</v>
      </c>
      <c r="H270" s="56"/>
      <c r="I270" s="56"/>
      <c r="J270" s="132"/>
      <c r="K270" s="22">
        <f>K269</f>
        <v>7495027.3099999996</v>
      </c>
      <c r="L270" s="133"/>
      <c r="M270" s="126"/>
    </row>
    <row r="271" spans="1:13">
      <c r="A271" s="96"/>
      <c r="B271" s="97"/>
      <c r="C271" s="97"/>
      <c r="D271" s="100"/>
      <c r="E271" s="113"/>
      <c r="F271" s="195"/>
      <c r="G271" s="22"/>
      <c r="H271" s="56"/>
      <c r="I271" s="56"/>
      <c r="J271" s="132"/>
      <c r="K271" s="22"/>
      <c r="L271" s="133"/>
      <c r="M271" s="126"/>
    </row>
    <row r="272" spans="1:13">
      <c r="A272" s="96"/>
      <c r="B272" s="97"/>
      <c r="C272" s="97"/>
      <c r="D272" s="215" t="s">
        <v>191</v>
      </c>
      <c r="E272" s="216"/>
      <c r="F272" s="195"/>
      <c r="G272" s="22"/>
      <c r="H272" s="30"/>
      <c r="I272" s="30"/>
      <c r="J272" s="132"/>
      <c r="K272" s="22"/>
      <c r="L272" s="133"/>
      <c r="M272" s="126"/>
    </row>
    <row r="273" spans="1:13" ht="30">
      <c r="A273" s="96"/>
      <c r="B273" s="97"/>
      <c r="C273" s="97"/>
      <c r="D273" s="97"/>
      <c r="E273" s="129" t="s">
        <v>271</v>
      </c>
      <c r="F273" s="195"/>
      <c r="G273" s="131">
        <v>400000</v>
      </c>
      <c r="H273" s="95">
        <v>45779</v>
      </c>
      <c r="I273" s="30"/>
      <c r="J273" s="132">
        <f>+K273/G273</f>
        <v>0.69911749999999995</v>
      </c>
      <c r="K273" s="131">
        <v>279647</v>
      </c>
      <c r="L273" s="133"/>
      <c r="M273" s="126" t="s">
        <v>344</v>
      </c>
    </row>
    <row r="274" spans="1:13" ht="30">
      <c r="A274" s="96"/>
      <c r="B274" s="97"/>
      <c r="C274" s="97"/>
      <c r="D274" s="97"/>
      <c r="E274" s="129" t="s">
        <v>272</v>
      </c>
      <c r="F274" s="195"/>
      <c r="G274" s="131">
        <v>7707440</v>
      </c>
      <c r="H274" s="95">
        <v>45779</v>
      </c>
      <c r="I274" s="30"/>
      <c r="J274" s="132">
        <f t="shared" ref="J274:J277" si="13">+K274/G274</f>
        <v>0.92297782272713125</v>
      </c>
      <c r="K274" s="131">
        <v>7113796.1900000004</v>
      </c>
      <c r="L274" s="133"/>
      <c r="M274" s="126" t="s">
        <v>344</v>
      </c>
    </row>
    <row r="275" spans="1:13" ht="30">
      <c r="A275" s="96"/>
      <c r="B275" s="97"/>
      <c r="C275" s="97"/>
      <c r="D275" s="97"/>
      <c r="E275" s="129" t="s">
        <v>273</v>
      </c>
      <c r="F275" s="195"/>
      <c r="G275" s="131">
        <v>15000000</v>
      </c>
      <c r="H275" s="95"/>
      <c r="I275" s="30"/>
      <c r="J275" s="132">
        <f t="shared" si="13"/>
        <v>0</v>
      </c>
      <c r="K275" s="131">
        <v>0</v>
      </c>
      <c r="L275" s="133"/>
      <c r="M275" s="126" t="s">
        <v>327</v>
      </c>
    </row>
    <row r="276" spans="1:13" ht="30">
      <c r="A276" s="96"/>
      <c r="B276" s="97"/>
      <c r="C276" s="97"/>
      <c r="D276" s="97"/>
      <c r="E276" s="129" t="s">
        <v>274</v>
      </c>
      <c r="F276" s="195"/>
      <c r="G276" s="131">
        <v>10000000</v>
      </c>
      <c r="H276" s="95"/>
      <c r="I276" s="30"/>
      <c r="J276" s="132">
        <f t="shared" si="13"/>
        <v>0</v>
      </c>
      <c r="K276" s="131">
        <v>0</v>
      </c>
      <c r="L276" s="133"/>
      <c r="M276" s="126" t="s">
        <v>340</v>
      </c>
    </row>
    <row r="277" spans="1:13" ht="30">
      <c r="A277" s="96"/>
      <c r="B277" s="97"/>
      <c r="C277" s="97"/>
      <c r="D277" s="97"/>
      <c r="E277" s="129" t="s">
        <v>275</v>
      </c>
      <c r="F277" s="195"/>
      <c r="G277" s="131">
        <v>8000000</v>
      </c>
      <c r="H277" s="95"/>
      <c r="I277" s="30"/>
      <c r="J277" s="132">
        <f t="shared" si="13"/>
        <v>0</v>
      </c>
      <c r="K277" s="131">
        <v>0</v>
      </c>
      <c r="L277" s="133"/>
      <c r="M277" s="126" t="s">
        <v>327</v>
      </c>
    </row>
    <row r="278" spans="1:13">
      <c r="A278" s="96"/>
      <c r="B278" s="97"/>
      <c r="C278" s="97"/>
      <c r="D278" s="215" t="s">
        <v>192</v>
      </c>
      <c r="E278" s="216"/>
      <c r="F278" s="195"/>
      <c r="G278" s="22">
        <f>SUM(G273:G277)</f>
        <v>41107440</v>
      </c>
      <c r="H278" s="30"/>
      <c r="I278" s="30"/>
      <c r="J278" s="132"/>
      <c r="K278" s="22">
        <f>SUM(K273:K277)</f>
        <v>7393443.1900000004</v>
      </c>
      <c r="L278" s="133"/>
      <c r="M278" s="126"/>
    </row>
    <row r="279" spans="1:13">
      <c r="A279" s="96"/>
      <c r="B279" s="13"/>
      <c r="C279" s="13"/>
      <c r="D279" s="13"/>
      <c r="E279" s="14"/>
      <c r="F279" s="195"/>
      <c r="G279" s="22"/>
      <c r="H279" s="56"/>
      <c r="I279" s="30"/>
      <c r="J279" s="132"/>
      <c r="K279" s="22"/>
      <c r="L279" s="133"/>
      <c r="M279" s="126"/>
    </row>
    <row r="280" spans="1:13" ht="18.75" customHeight="1">
      <c r="A280" s="217" t="s">
        <v>203</v>
      </c>
      <c r="B280" s="215"/>
      <c r="C280" s="215"/>
      <c r="D280" s="215"/>
      <c r="E280" s="216"/>
      <c r="F280" s="195"/>
      <c r="G280" s="22">
        <f>+G278+G220+G140+G59+G51+G46+G37+G31+G24+G14+G270+G266+G259+G254+G249+G245+G226</f>
        <v>584021400</v>
      </c>
      <c r="H280" s="56"/>
      <c r="I280" s="30"/>
      <c r="J280" s="132"/>
      <c r="K280" s="22">
        <f>K278+K220+K140+K59+K51+K46+K37+K31+K24+K14+K259+K254+K245+K270+K226</f>
        <v>197480540.54000002</v>
      </c>
      <c r="L280" s="133"/>
      <c r="M280" s="126"/>
    </row>
    <row r="281" spans="1:13" ht="18.75" customHeight="1">
      <c r="A281" s="96"/>
      <c r="B281" s="97"/>
      <c r="C281" s="97"/>
      <c r="D281" s="97"/>
      <c r="E281" s="97"/>
      <c r="F281" s="130"/>
      <c r="G281" s="22"/>
      <c r="H281" s="56"/>
      <c r="I281" s="30"/>
      <c r="J281" s="132"/>
      <c r="K281" s="22"/>
      <c r="L281" s="133"/>
      <c r="M281" s="126"/>
    </row>
    <row r="282" spans="1:13">
      <c r="A282" s="218" t="s">
        <v>298</v>
      </c>
      <c r="B282" s="219"/>
      <c r="C282" s="219"/>
      <c r="D282" s="219"/>
      <c r="E282" s="220"/>
      <c r="F282" s="130"/>
      <c r="G282" s="22"/>
      <c r="H282" s="56"/>
      <c r="I282" s="30"/>
      <c r="J282" s="132"/>
      <c r="K282" s="22"/>
      <c r="L282" s="133"/>
      <c r="M282" s="126"/>
    </row>
    <row r="283" spans="1:13">
      <c r="A283" s="117"/>
      <c r="B283" s="116"/>
      <c r="C283" s="116"/>
      <c r="D283" s="116"/>
      <c r="E283" s="116"/>
      <c r="F283" s="130"/>
      <c r="G283" s="22"/>
      <c r="H283" s="56"/>
      <c r="I283" s="30"/>
      <c r="J283" s="132"/>
      <c r="K283" s="22"/>
      <c r="L283" s="133"/>
      <c r="M283" s="126"/>
    </row>
    <row r="284" spans="1:13">
      <c r="A284" s="117"/>
      <c r="B284" s="116"/>
      <c r="C284" s="219" t="s">
        <v>200</v>
      </c>
      <c r="D284" s="219"/>
      <c r="E284" s="220"/>
      <c r="F284" s="130"/>
      <c r="G284" s="22"/>
      <c r="H284" s="56"/>
      <c r="I284" s="30"/>
      <c r="J284" s="132"/>
      <c r="K284" s="22"/>
      <c r="L284" s="133"/>
      <c r="M284" s="126"/>
    </row>
    <row r="285" spans="1:13">
      <c r="A285" s="117"/>
      <c r="B285" s="116"/>
      <c r="C285" s="116"/>
      <c r="D285" s="219" t="s">
        <v>240</v>
      </c>
      <c r="E285" s="220"/>
      <c r="F285" s="130"/>
      <c r="G285" s="22"/>
      <c r="H285" s="56"/>
      <c r="I285" s="30"/>
      <c r="J285" s="132"/>
      <c r="K285" s="22"/>
      <c r="L285" s="133"/>
      <c r="M285" s="126"/>
    </row>
    <row r="286" spans="1:13" ht="30">
      <c r="A286" s="117"/>
      <c r="B286" s="116"/>
      <c r="C286" s="116"/>
      <c r="D286" s="116"/>
      <c r="E286" s="199" t="s">
        <v>299</v>
      </c>
      <c r="F286" s="130"/>
      <c r="G286" s="131">
        <v>500000</v>
      </c>
      <c r="H286" s="56"/>
      <c r="I286" s="30"/>
      <c r="J286" s="132"/>
      <c r="K286" s="22">
        <v>0</v>
      </c>
      <c r="L286" s="133"/>
      <c r="M286" s="126" t="s">
        <v>340</v>
      </c>
    </row>
    <row r="287" spans="1:13">
      <c r="A287" s="117"/>
      <c r="B287" s="116"/>
      <c r="C287" s="116"/>
      <c r="D287" s="219" t="s">
        <v>317</v>
      </c>
      <c r="E287" s="220"/>
      <c r="F287" s="130"/>
      <c r="G287" s="22">
        <v>500000</v>
      </c>
      <c r="H287" s="56"/>
      <c r="I287" s="30"/>
      <c r="J287" s="132"/>
      <c r="K287" s="22"/>
      <c r="L287" s="133"/>
      <c r="M287" s="126"/>
    </row>
    <row r="288" spans="1:13">
      <c r="A288" s="117"/>
      <c r="B288" s="116"/>
      <c r="C288" s="116"/>
      <c r="D288" s="116"/>
      <c r="E288" s="116"/>
      <c r="F288" s="130"/>
      <c r="G288" s="22"/>
      <c r="H288" s="56"/>
      <c r="I288" s="30"/>
      <c r="J288" s="132"/>
      <c r="K288" s="22"/>
      <c r="L288" s="133"/>
      <c r="M288" s="126"/>
    </row>
    <row r="289" spans="1:13">
      <c r="A289" s="117"/>
      <c r="B289" s="116"/>
      <c r="C289" s="116"/>
      <c r="D289" s="219" t="s">
        <v>300</v>
      </c>
      <c r="E289" s="220"/>
      <c r="F289" s="130"/>
      <c r="G289" s="22"/>
      <c r="H289" s="56"/>
      <c r="I289" s="30"/>
      <c r="J289" s="132"/>
      <c r="K289" s="22"/>
      <c r="L289" s="133"/>
      <c r="M289" s="126"/>
    </row>
    <row r="290" spans="1:13" ht="30">
      <c r="A290" s="117"/>
      <c r="B290" s="116"/>
      <c r="C290" s="116"/>
      <c r="D290" s="116"/>
      <c r="E290" s="199" t="s">
        <v>301</v>
      </c>
      <c r="F290" s="130"/>
      <c r="G290" s="131">
        <v>950000</v>
      </c>
      <c r="H290" s="56"/>
      <c r="I290" s="30"/>
      <c r="J290" s="132"/>
      <c r="K290" s="22">
        <v>0</v>
      </c>
      <c r="L290" s="133"/>
      <c r="M290" s="126" t="s">
        <v>340</v>
      </c>
    </row>
    <row r="291" spans="1:13" ht="45">
      <c r="A291" s="117"/>
      <c r="B291" s="116"/>
      <c r="C291" s="116"/>
      <c r="D291" s="116"/>
      <c r="E291" s="199" t="s">
        <v>302</v>
      </c>
      <c r="F291" s="130"/>
      <c r="G291" s="131">
        <v>432000</v>
      </c>
      <c r="H291" s="56"/>
      <c r="I291" s="30"/>
      <c r="J291" s="132"/>
      <c r="K291" s="22">
        <v>0</v>
      </c>
      <c r="L291" s="133"/>
      <c r="M291" s="126" t="s">
        <v>340</v>
      </c>
    </row>
    <row r="292" spans="1:13">
      <c r="A292" s="117"/>
      <c r="B292" s="116"/>
      <c r="C292" s="116"/>
      <c r="D292" s="219" t="s">
        <v>317</v>
      </c>
      <c r="E292" s="220"/>
      <c r="F292" s="130"/>
      <c r="G292" s="22">
        <f>G290+G291</f>
        <v>1382000</v>
      </c>
      <c r="H292" s="56"/>
      <c r="I292" s="30"/>
      <c r="J292" s="132"/>
      <c r="K292" s="22"/>
      <c r="L292" s="133"/>
      <c r="M292" s="126"/>
    </row>
    <row r="293" spans="1:13">
      <c r="A293" s="117"/>
      <c r="B293" s="116"/>
      <c r="C293" s="116"/>
      <c r="D293" s="116"/>
      <c r="E293" s="116"/>
      <c r="F293" s="130"/>
      <c r="G293" s="22"/>
      <c r="H293" s="56"/>
      <c r="I293" s="30"/>
      <c r="J293" s="132"/>
      <c r="K293" s="22"/>
      <c r="L293" s="133"/>
      <c r="M293" s="126"/>
    </row>
    <row r="294" spans="1:13">
      <c r="A294" s="117"/>
      <c r="B294" s="116"/>
      <c r="C294" s="116"/>
      <c r="D294" s="219" t="s">
        <v>221</v>
      </c>
      <c r="E294" s="220"/>
      <c r="F294" s="130"/>
      <c r="G294" s="22"/>
      <c r="H294" s="56"/>
      <c r="I294" s="30"/>
      <c r="J294" s="132"/>
      <c r="K294" s="22"/>
      <c r="L294" s="133"/>
      <c r="M294" s="126"/>
    </row>
    <row r="295" spans="1:13" ht="45">
      <c r="A295" s="117"/>
      <c r="B295" s="116"/>
      <c r="C295" s="116"/>
      <c r="D295" s="116"/>
      <c r="E295" s="199" t="s">
        <v>303</v>
      </c>
      <c r="F295" s="130"/>
      <c r="G295" s="131">
        <v>578331</v>
      </c>
      <c r="H295" s="56"/>
      <c r="I295" s="30"/>
      <c r="J295" s="132"/>
      <c r="K295" s="22">
        <v>0</v>
      </c>
      <c r="L295" s="133"/>
      <c r="M295" s="126" t="s">
        <v>345</v>
      </c>
    </row>
    <row r="296" spans="1:13" ht="30">
      <c r="A296" s="117"/>
      <c r="B296" s="116"/>
      <c r="C296" s="116"/>
      <c r="D296" s="116"/>
      <c r="E296" s="199" t="s">
        <v>304</v>
      </c>
      <c r="F296" s="130"/>
      <c r="G296" s="131">
        <v>950000</v>
      </c>
      <c r="H296" s="56"/>
      <c r="I296" s="30"/>
      <c r="J296" s="132"/>
      <c r="K296" s="22">
        <v>0</v>
      </c>
      <c r="L296" s="133"/>
      <c r="M296" s="126" t="s">
        <v>327</v>
      </c>
    </row>
    <row r="297" spans="1:13">
      <c r="A297" s="117"/>
      <c r="B297" s="116"/>
      <c r="C297" s="116"/>
      <c r="D297" s="219" t="s">
        <v>318</v>
      </c>
      <c r="E297" s="220"/>
      <c r="F297" s="130"/>
      <c r="G297" s="22">
        <f>G295+G296</f>
        <v>1528331</v>
      </c>
      <c r="H297" s="56"/>
      <c r="I297" s="30"/>
      <c r="J297" s="132"/>
      <c r="K297" s="22"/>
      <c r="L297" s="133"/>
      <c r="M297" s="126"/>
    </row>
    <row r="298" spans="1:13">
      <c r="A298" s="117"/>
      <c r="B298" s="116"/>
      <c r="C298" s="116"/>
      <c r="D298" s="116"/>
      <c r="E298" s="116"/>
      <c r="F298" s="130"/>
      <c r="G298" s="22"/>
      <c r="H298" s="56"/>
      <c r="I298" s="30"/>
      <c r="J298" s="132"/>
      <c r="K298" s="22"/>
      <c r="L298" s="133"/>
      <c r="M298" s="126"/>
    </row>
    <row r="299" spans="1:13">
      <c r="A299" s="117"/>
      <c r="B299" s="116"/>
      <c r="C299" s="116"/>
      <c r="D299" s="219" t="s">
        <v>312</v>
      </c>
      <c r="E299" s="220"/>
      <c r="F299" s="130"/>
      <c r="G299" s="22"/>
      <c r="H299" s="56"/>
      <c r="I299" s="30"/>
      <c r="J299" s="132"/>
      <c r="K299" s="22"/>
      <c r="L299" s="133"/>
      <c r="M299" s="126"/>
    </row>
    <row r="300" spans="1:13">
      <c r="A300" s="117"/>
      <c r="B300" s="116"/>
      <c r="C300" s="116"/>
      <c r="D300" s="221" t="s">
        <v>309</v>
      </c>
      <c r="E300" s="222"/>
      <c r="F300" s="130"/>
      <c r="G300" s="22"/>
      <c r="H300" s="56"/>
      <c r="I300" s="30"/>
      <c r="J300" s="132"/>
      <c r="K300" s="22"/>
      <c r="L300" s="133"/>
      <c r="M300" s="126"/>
    </row>
    <row r="301" spans="1:13">
      <c r="A301" s="117"/>
      <c r="B301" s="116"/>
      <c r="C301" s="116"/>
      <c r="D301" s="116"/>
      <c r="E301" s="199" t="s">
        <v>305</v>
      </c>
      <c r="F301" s="130"/>
      <c r="G301" s="131">
        <v>5000000</v>
      </c>
      <c r="H301" s="56"/>
      <c r="I301" s="30"/>
      <c r="J301" s="132"/>
      <c r="K301" s="22">
        <v>0</v>
      </c>
      <c r="L301" s="133"/>
      <c r="M301" s="126" t="s">
        <v>340</v>
      </c>
    </row>
    <row r="302" spans="1:13" ht="16.5" customHeight="1">
      <c r="A302" s="117"/>
      <c r="B302" s="116"/>
      <c r="C302" s="116"/>
      <c r="D302" s="116"/>
      <c r="E302" s="199" t="s">
        <v>306</v>
      </c>
      <c r="F302" s="130"/>
      <c r="G302" s="131">
        <v>5000000</v>
      </c>
      <c r="H302" s="56"/>
      <c r="I302" s="30"/>
      <c r="J302" s="132"/>
      <c r="K302" s="22">
        <v>0</v>
      </c>
      <c r="L302" s="133"/>
      <c r="M302" s="126" t="s">
        <v>340</v>
      </c>
    </row>
    <row r="303" spans="1:13" ht="30">
      <c r="A303" s="117"/>
      <c r="B303" s="116"/>
      <c r="C303" s="116"/>
      <c r="D303" s="116"/>
      <c r="E303" s="199" t="s">
        <v>307</v>
      </c>
      <c r="F303" s="130"/>
      <c r="G303" s="131">
        <v>2000000</v>
      </c>
      <c r="H303" s="56"/>
      <c r="I303" s="30"/>
      <c r="J303" s="132"/>
      <c r="K303" s="22">
        <v>0</v>
      </c>
      <c r="L303" s="133"/>
      <c r="M303" s="126" t="s">
        <v>340</v>
      </c>
    </row>
    <row r="304" spans="1:13" ht="30">
      <c r="A304" s="117"/>
      <c r="B304" s="116"/>
      <c r="C304" s="116"/>
      <c r="D304" s="116"/>
      <c r="E304" s="199" t="s">
        <v>308</v>
      </c>
      <c r="F304" s="130"/>
      <c r="G304" s="131">
        <v>2000000</v>
      </c>
      <c r="H304" s="56"/>
      <c r="I304" s="30"/>
      <c r="J304" s="132"/>
      <c r="K304" s="22">
        <v>0</v>
      </c>
      <c r="L304" s="133"/>
      <c r="M304" s="126" t="s">
        <v>340</v>
      </c>
    </row>
    <row r="305" spans="1:13">
      <c r="A305" s="117"/>
      <c r="B305" s="116"/>
      <c r="C305" s="116"/>
      <c r="D305" s="221" t="s">
        <v>310</v>
      </c>
      <c r="E305" s="222"/>
      <c r="F305" s="130"/>
      <c r="G305" s="22"/>
      <c r="H305" s="56"/>
      <c r="I305" s="30"/>
      <c r="J305" s="132"/>
      <c r="K305" s="22"/>
      <c r="L305" s="133"/>
      <c r="M305" s="126" t="s">
        <v>340</v>
      </c>
    </row>
    <row r="306" spans="1:13" ht="30">
      <c r="A306" s="117"/>
      <c r="B306" s="116"/>
      <c r="C306" s="116"/>
      <c r="D306" s="116"/>
      <c r="E306" s="199" t="s">
        <v>311</v>
      </c>
      <c r="F306" s="130"/>
      <c r="G306" s="131">
        <v>7000000</v>
      </c>
      <c r="H306" s="56"/>
      <c r="I306" s="30"/>
      <c r="J306" s="132"/>
      <c r="K306" s="22">
        <v>0</v>
      </c>
      <c r="L306" s="133"/>
      <c r="M306" s="126" t="s">
        <v>340</v>
      </c>
    </row>
    <row r="307" spans="1:13">
      <c r="A307" s="117"/>
      <c r="B307" s="116"/>
      <c r="C307" s="116"/>
      <c r="D307" s="219" t="s">
        <v>319</v>
      </c>
      <c r="E307" s="220"/>
      <c r="F307" s="130"/>
      <c r="G307" s="22">
        <f>SUM(G301:G306)</f>
        <v>21000000</v>
      </c>
      <c r="H307" s="56"/>
      <c r="I307" s="30"/>
      <c r="J307" s="132"/>
      <c r="K307" s="22"/>
      <c r="L307" s="133"/>
      <c r="M307" s="126"/>
    </row>
    <row r="308" spans="1:13">
      <c r="A308" s="117"/>
      <c r="B308" s="116"/>
      <c r="C308" s="116"/>
      <c r="D308" s="116"/>
      <c r="E308" s="199"/>
      <c r="F308" s="130"/>
      <c r="G308" s="22"/>
      <c r="H308" s="56"/>
      <c r="I308" s="30"/>
      <c r="J308" s="132"/>
      <c r="K308" s="22"/>
      <c r="L308" s="133"/>
      <c r="M308" s="126"/>
    </row>
    <row r="309" spans="1:13">
      <c r="A309" s="117"/>
      <c r="B309" s="116"/>
      <c r="C309" s="116"/>
      <c r="D309" s="219" t="s">
        <v>313</v>
      </c>
      <c r="E309" s="220"/>
      <c r="F309" s="130"/>
      <c r="G309" s="22"/>
      <c r="H309" s="56"/>
      <c r="I309" s="30"/>
      <c r="J309" s="132"/>
      <c r="K309" s="22"/>
      <c r="L309" s="133"/>
      <c r="M309" s="126"/>
    </row>
    <row r="310" spans="1:13" ht="30">
      <c r="A310" s="117"/>
      <c r="B310" s="116"/>
      <c r="C310" s="116"/>
      <c r="D310" s="116"/>
      <c r="E310" s="199" t="s">
        <v>314</v>
      </c>
      <c r="F310" s="130"/>
      <c r="G310" s="131">
        <v>5000000</v>
      </c>
      <c r="H310" s="56"/>
      <c r="I310" s="30"/>
      <c r="J310" s="132"/>
      <c r="K310" s="22">
        <v>0</v>
      </c>
      <c r="L310" s="133"/>
      <c r="M310" s="126" t="s">
        <v>340</v>
      </c>
    </row>
    <row r="311" spans="1:13">
      <c r="A311" s="117"/>
      <c r="B311" s="116"/>
      <c r="C311" s="116"/>
      <c r="D311" s="219" t="s">
        <v>320</v>
      </c>
      <c r="E311" s="220"/>
      <c r="F311" s="130"/>
      <c r="G311" s="22">
        <f>G310</f>
        <v>5000000</v>
      </c>
      <c r="H311" s="56"/>
      <c r="I311" s="30"/>
      <c r="J311" s="132"/>
      <c r="K311" s="22"/>
      <c r="L311" s="133"/>
      <c r="M311" s="126"/>
    </row>
    <row r="312" spans="1:13">
      <c r="A312" s="117"/>
      <c r="B312" s="116"/>
      <c r="C312" s="116"/>
      <c r="D312" s="116"/>
      <c r="E312" s="199"/>
      <c r="F312" s="130"/>
      <c r="G312" s="22"/>
      <c r="H312" s="56"/>
      <c r="I312" s="30"/>
      <c r="J312" s="132"/>
      <c r="K312" s="22"/>
      <c r="L312" s="133"/>
      <c r="M312" s="126"/>
    </row>
    <row r="313" spans="1:13">
      <c r="A313" s="117"/>
      <c r="B313" s="116"/>
      <c r="C313" s="116"/>
      <c r="D313" s="219" t="s">
        <v>315</v>
      </c>
      <c r="E313" s="220"/>
      <c r="F313" s="130"/>
      <c r="G313" s="22"/>
      <c r="H313" s="56"/>
      <c r="I313" s="30"/>
      <c r="J313" s="132"/>
      <c r="K313" s="22"/>
      <c r="L313" s="133"/>
      <c r="M313" s="126"/>
    </row>
    <row r="314" spans="1:13" ht="45">
      <c r="A314" s="117"/>
      <c r="B314" s="116"/>
      <c r="C314" s="116"/>
      <c r="D314" s="116"/>
      <c r="E314" s="199" t="s">
        <v>316</v>
      </c>
      <c r="F314" s="130"/>
      <c r="G314" s="131">
        <v>40000000</v>
      </c>
      <c r="H314" s="56"/>
      <c r="I314" s="30"/>
      <c r="J314" s="132"/>
      <c r="K314" s="22">
        <v>0</v>
      </c>
      <c r="L314" s="133"/>
      <c r="M314" s="126" t="s">
        <v>346</v>
      </c>
    </row>
    <row r="315" spans="1:13">
      <c r="A315" s="117"/>
      <c r="B315" s="116"/>
      <c r="C315" s="116"/>
      <c r="D315" s="219" t="s">
        <v>321</v>
      </c>
      <c r="E315" s="220"/>
      <c r="F315" s="130"/>
      <c r="G315" s="22">
        <f>G314</f>
        <v>40000000</v>
      </c>
      <c r="H315" s="56"/>
      <c r="I315" s="30"/>
      <c r="J315" s="132"/>
      <c r="K315" s="22"/>
      <c r="L315" s="133"/>
      <c r="M315" s="126"/>
    </row>
    <row r="316" spans="1:13" ht="18.75" customHeight="1">
      <c r="A316" s="218" t="s">
        <v>322</v>
      </c>
      <c r="B316" s="219"/>
      <c r="C316" s="219"/>
      <c r="D316" s="219"/>
      <c r="E316" s="220"/>
      <c r="F316" s="130"/>
      <c r="G316" s="22">
        <f>G287+G292+G297+G307+G311+G315</f>
        <v>69410331</v>
      </c>
      <c r="H316" s="56"/>
      <c r="I316" s="30"/>
      <c r="J316" s="132"/>
      <c r="K316" s="22"/>
      <c r="L316" s="133"/>
      <c r="M316" s="126"/>
    </row>
    <row r="317" spans="1:13" ht="15" customHeight="1">
      <c r="A317" s="217" t="s">
        <v>84</v>
      </c>
      <c r="B317" s="215"/>
      <c r="C317" s="215"/>
      <c r="D317" s="215"/>
      <c r="E317" s="215"/>
      <c r="F317" s="130"/>
      <c r="G317" s="22">
        <f>+G280+G316</f>
        <v>653431731</v>
      </c>
      <c r="H317" s="30"/>
      <c r="I317" s="30"/>
      <c r="J317" s="38"/>
      <c r="K317" s="22">
        <f>K280</f>
        <v>197480540.54000002</v>
      </c>
      <c r="L317" s="133"/>
      <c r="M317" s="126"/>
    </row>
    <row r="318" spans="1:13">
      <c r="A318" s="147"/>
      <c r="B318" s="128"/>
      <c r="C318" s="128"/>
      <c r="D318" s="128"/>
      <c r="E318" s="100"/>
      <c r="F318" s="131"/>
      <c r="G318" s="22"/>
      <c r="H318" s="30"/>
      <c r="I318" s="30"/>
      <c r="J318" s="24"/>
      <c r="K318" s="22"/>
      <c r="L318" s="133"/>
      <c r="M318" s="126"/>
    </row>
    <row r="319" spans="1:13">
      <c r="A319" s="205"/>
      <c r="B319" s="205"/>
      <c r="C319" s="205"/>
      <c r="D319" s="205"/>
      <c r="E319" s="206"/>
      <c r="F319" s="207"/>
      <c r="G319" s="39"/>
      <c r="H319" s="208"/>
      <c r="I319" s="208"/>
      <c r="J319" s="41"/>
      <c r="K319" s="39"/>
      <c r="L319" s="209"/>
      <c r="M319" s="210"/>
    </row>
    <row r="320" spans="1:13" ht="15.75" customHeight="1">
      <c r="A320" s="13"/>
      <c r="B320" s="13"/>
      <c r="C320" s="13"/>
      <c r="D320" s="13"/>
      <c r="E320" s="13"/>
      <c r="F320" s="48"/>
      <c r="G320" s="259"/>
      <c r="H320" s="259"/>
      <c r="I320" s="40"/>
      <c r="J320" s="43"/>
      <c r="K320" s="44"/>
      <c r="L320" s="15"/>
    </row>
    <row r="321" spans="1:14" s="5" customFormat="1" ht="15.75">
      <c r="E321" s="6" t="s">
        <v>211</v>
      </c>
      <c r="F321" s="3"/>
      <c r="G321" s="42"/>
      <c r="H321" s="45" t="s">
        <v>361</v>
      </c>
      <c r="I321" s="42"/>
      <c r="J321" s="43"/>
      <c r="K321" s="3"/>
      <c r="M321" s="3"/>
      <c r="N321" s="44"/>
    </row>
    <row r="322" spans="1:14" s="5" customFormat="1" ht="15.75">
      <c r="A322" s="7"/>
      <c r="E322" s="212" t="s">
        <v>85</v>
      </c>
      <c r="F322" s="3"/>
      <c r="G322" s="211" t="s">
        <v>362</v>
      </c>
      <c r="H322" s="211"/>
      <c r="I322" s="211"/>
      <c r="J322" s="121"/>
      <c r="K322" s="119"/>
      <c r="M322" s="3"/>
    </row>
    <row r="323" spans="1:14" ht="15.75">
      <c r="C323" s="6"/>
      <c r="D323" s="200"/>
      <c r="E323" s="13"/>
      <c r="F323" s="120"/>
      <c r="G323" s="39"/>
      <c r="H323" s="16"/>
      <c r="I323" s="16"/>
      <c r="J323" s="41"/>
      <c r="K323" s="39"/>
      <c r="M323" s="119"/>
      <c r="N323" s="201"/>
    </row>
    <row r="324" spans="1:14">
      <c r="A324" s="13"/>
      <c r="B324" s="13"/>
      <c r="C324" s="13"/>
      <c r="D324" s="13"/>
      <c r="E324" s="13"/>
      <c r="F324" s="48"/>
      <c r="G324" s="39"/>
      <c r="H324" s="40"/>
      <c r="I324" s="40"/>
      <c r="J324" s="41"/>
      <c r="K324" s="39"/>
      <c r="L324" s="15"/>
    </row>
    <row r="325" spans="1:14" ht="15.75">
      <c r="A325" s="13"/>
      <c r="B325" s="13"/>
      <c r="C325" s="13"/>
      <c r="D325" s="13"/>
      <c r="E325" s="6"/>
      <c r="F325" s="48"/>
      <c r="G325" s="120"/>
      <c r="H325" s="40"/>
      <c r="I325" s="40"/>
      <c r="K325" s="120"/>
      <c r="L325" s="15"/>
    </row>
    <row r="326" spans="1:14" ht="15.75">
      <c r="E326" s="7"/>
      <c r="H326" s="16"/>
      <c r="I326" s="16"/>
      <c r="L326" s="202"/>
    </row>
    <row r="327" spans="1:14">
      <c r="E327" s="202"/>
    </row>
    <row r="328" spans="1:14" ht="15" customHeight="1">
      <c r="E328" s="13"/>
    </row>
    <row r="329" spans="1:14" ht="15" customHeight="1">
      <c r="E329" s="13"/>
    </row>
    <row r="330" spans="1:14" ht="15" customHeight="1"/>
    <row r="331" spans="1:14">
      <c r="G331" s="203"/>
    </row>
    <row r="332" spans="1:14">
      <c r="G332" s="204"/>
    </row>
    <row r="346" ht="15" customHeight="1"/>
    <row r="354" ht="15" customHeight="1"/>
    <row r="362" ht="15" customHeight="1"/>
  </sheetData>
  <sheetProtection algorithmName="SHA-512" hashValue="e7rjKGuz4P4t1DEKphcaTJNFrM9nzEerqXnMwKsd3P7P4Sfow37P/nYhJ04pOV9oeLS22K4AThFqilGwgZdZdA==" saltValue="c5txOY5ix/dZCTTsTiEImA==" spinCount="100000" sheet="1" objects="1" scenarios="1" selectLockedCells="1" selectUnlockedCells="1"/>
  <mergeCells count="87">
    <mergeCell ref="G320:H320"/>
    <mergeCell ref="A316:E316"/>
    <mergeCell ref="D287:E287"/>
    <mergeCell ref="D292:E292"/>
    <mergeCell ref="D297:E297"/>
    <mergeCell ref="D307:E307"/>
    <mergeCell ref="D311:E311"/>
    <mergeCell ref="B16:E16"/>
    <mergeCell ref="A1:M1"/>
    <mergeCell ref="A2:M2"/>
    <mergeCell ref="A4:E4"/>
    <mergeCell ref="A6:E7"/>
    <mergeCell ref="F6:F7"/>
    <mergeCell ref="G6:G7"/>
    <mergeCell ref="H6:H7"/>
    <mergeCell ref="I6:I7"/>
    <mergeCell ref="J6:K6"/>
    <mergeCell ref="L6:L7"/>
    <mergeCell ref="M6:M7"/>
    <mergeCell ref="A8:E8"/>
    <mergeCell ref="A9:E9"/>
    <mergeCell ref="D12:E12"/>
    <mergeCell ref="D13:E13"/>
    <mergeCell ref="C40:E40"/>
    <mergeCell ref="C17:E17"/>
    <mergeCell ref="D18:E18"/>
    <mergeCell ref="D24:E24"/>
    <mergeCell ref="D26:E26"/>
    <mergeCell ref="D31:E31"/>
    <mergeCell ref="B33:E33"/>
    <mergeCell ref="C34:E34"/>
    <mergeCell ref="D35:E35"/>
    <mergeCell ref="D36:E36"/>
    <mergeCell ref="C37:E37"/>
    <mergeCell ref="B39:E39"/>
    <mergeCell ref="D54:E54"/>
    <mergeCell ref="D41:E41"/>
    <mergeCell ref="D42:E42"/>
    <mergeCell ref="D43:E43"/>
    <mergeCell ref="D44:E44"/>
    <mergeCell ref="D45:E45"/>
    <mergeCell ref="C46:E46"/>
    <mergeCell ref="C48:E48"/>
    <mergeCell ref="D49:E49"/>
    <mergeCell ref="D50:E50"/>
    <mergeCell ref="C51:E51"/>
    <mergeCell ref="C53:E53"/>
    <mergeCell ref="D228:E228"/>
    <mergeCell ref="D55:E55"/>
    <mergeCell ref="D56:E56"/>
    <mergeCell ref="D57:E57"/>
    <mergeCell ref="C59:E59"/>
    <mergeCell ref="D62:E62"/>
    <mergeCell ref="D140:E140"/>
    <mergeCell ref="D142:E142"/>
    <mergeCell ref="D220:E220"/>
    <mergeCell ref="B222:E222"/>
    <mergeCell ref="D223:E223"/>
    <mergeCell ref="D226:E226"/>
    <mergeCell ref="D266:E266"/>
    <mergeCell ref="D245:E245"/>
    <mergeCell ref="C247:E247"/>
    <mergeCell ref="D248:E248"/>
    <mergeCell ref="D249:E249"/>
    <mergeCell ref="D251:E251"/>
    <mergeCell ref="D254:E254"/>
    <mergeCell ref="C256:E256"/>
    <mergeCell ref="D257:E257"/>
    <mergeCell ref="D258:E258"/>
    <mergeCell ref="C259:E259"/>
    <mergeCell ref="D261:E261"/>
    <mergeCell ref="D270:E270"/>
    <mergeCell ref="D272:E272"/>
    <mergeCell ref="D278:E278"/>
    <mergeCell ref="A280:E280"/>
    <mergeCell ref="A317:E317"/>
    <mergeCell ref="A282:E282"/>
    <mergeCell ref="C284:E284"/>
    <mergeCell ref="D285:E285"/>
    <mergeCell ref="D289:E289"/>
    <mergeCell ref="D294:E294"/>
    <mergeCell ref="D299:E299"/>
    <mergeCell ref="D300:E300"/>
    <mergeCell ref="D305:E305"/>
    <mergeCell ref="D309:E309"/>
    <mergeCell ref="D313:E313"/>
    <mergeCell ref="D315:E315"/>
  </mergeCells>
  <pageMargins left="0.25" right="0.25" top="0.75" bottom="0.75" header="0.3" footer="0.3"/>
  <pageSetup paperSize="14"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0"/>
  <sheetViews>
    <sheetView topLeftCell="A69" zoomScale="98" zoomScaleNormal="98" workbookViewId="0">
      <pane xSplit="3" topLeftCell="D1" activePane="topRight" state="frozen"/>
      <selection activeCell="A48" sqref="A48"/>
      <selection pane="topRight" activeCell="L174" sqref="L174"/>
    </sheetView>
  </sheetViews>
  <sheetFormatPr defaultRowHeight="15"/>
  <cols>
    <col min="1" max="1" width="1.42578125" customWidth="1"/>
    <col min="2" max="2" width="3.42578125" customWidth="1"/>
    <col min="3" max="3" width="45.85546875" customWidth="1"/>
    <col min="4" max="4" width="1" style="90" customWidth="1"/>
    <col min="5" max="5" width="14.7109375" style="81" hidden="1" customWidth="1"/>
    <col min="6" max="7" width="15.5703125" hidden="1" customWidth="1"/>
    <col min="8" max="8" width="13" style="61" customWidth="1"/>
    <col min="9" max="9" width="15.85546875" style="61" customWidth="1"/>
    <col min="10" max="10" width="14.28515625" bestFit="1" customWidth="1"/>
    <col min="11" max="11" width="15" bestFit="1" customWidth="1"/>
  </cols>
  <sheetData>
    <row r="1" spans="1:10">
      <c r="A1" t="s">
        <v>276</v>
      </c>
      <c r="D1"/>
      <c r="E1"/>
    </row>
    <row r="2" spans="1:10">
      <c r="D2"/>
      <c r="E2"/>
    </row>
    <row r="3" spans="1:10">
      <c r="D3"/>
      <c r="E3"/>
    </row>
    <row r="4" spans="1:10">
      <c r="A4" s="68"/>
      <c r="B4" s="260" t="s">
        <v>24</v>
      </c>
      <c r="C4" s="261"/>
      <c r="D4" s="262" t="s">
        <v>5</v>
      </c>
      <c r="E4" s="263"/>
      <c r="F4" s="263"/>
      <c r="G4" s="57"/>
      <c r="H4" s="264" t="s">
        <v>277</v>
      </c>
      <c r="I4" s="264"/>
      <c r="J4" s="264"/>
    </row>
    <row r="5" spans="1:10" ht="27.75" customHeight="1">
      <c r="A5" s="68"/>
      <c r="B5" s="69"/>
      <c r="C5" s="70" t="s">
        <v>278</v>
      </c>
      <c r="D5" s="58" t="s">
        <v>280</v>
      </c>
      <c r="E5" s="72" t="s">
        <v>279</v>
      </c>
      <c r="F5" s="71" t="s">
        <v>281</v>
      </c>
      <c r="G5" s="71"/>
      <c r="H5" s="58" t="s">
        <v>280</v>
      </c>
      <c r="I5" s="72" t="s">
        <v>279</v>
      </c>
      <c r="J5" s="71" t="s">
        <v>281</v>
      </c>
    </row>
    <row r="6" spans="1:10">
      <c r="A6" s="68"/>
      <c r="B6" s="69"/>
      <c r="C6" s="70" t="s">
        <v>25</v>
      </c>
      <c r="D6" s="59">
        <v>968974.54</v>
      </c>
      <c r="E6" s="60"/>
      <c r="F6" s="73">
        <f>D6+E6</f>
        <v>968974.54</v>
      </c>
      <c r="G6" s="73"/>
      <c r="H6" s="61">
        <v>504092.27</v>
      </c>
      <c r="J6" s="73">
        <f>H6+I6</f>
        <v>504092.27</v>
      </c>
    </row>
    <row r="7" spans="1:10">
      <c r="A7" s="68"/>
      <c r="B7" s="69"/>
      <c r="C7" s="70" t="s">
        <v>26</v>
      </c>
      <c r="D7" s="59">
        <v>1136839.1499999999</v>
      </c>
      <c r="E7" s="60"/>
      <c r="F7" s="73">
        <f t="shared" ref="F7:F70" si="0">D7+E7</f>
        <v>1136839.1499999999</v>
      </c>
      <c r="G7" s="73"/>
      <c r="H7" s="61">
        <v>613048.5</v>
      </c>
      <c r="J7" s="73">
        <f t="shared" ref="J7:J70" si="1">H7+I7</f>
        <v>613048.5</v>
      </c>
    </row>
    <row r="8" spans="1:10">
      <c r="A8" s="68"/>
      <c r="B8" s="69"/>
      <c r="C8" s="70" t="s">
        <v>27</v>
      </c>
      <c r="D8" s="59">
        <v>373678.14</v>
      </c>
      <c r="E8" s="60"/>
      <c r="F8" s="73">
        <f t="shared" si="0"/>
        <v>373678.14</v>
      </c>
      <c r="G8" s="73"/>
      <c r="H8" s="61">
        <v>202668.64</v>
      </c>
      <c r="J8" s="73">
        <f t="shared" si="1"/>
        <v>202668.64</v>
      </c>
    </row>
    <row r="9" spans="1:10">
      <c r="A9" s="68"/>
      <c r="B9" s="69"/>
      <c r="C9" s="70" t="s">
        <v>28</v>
      </c>
      <c r="D9" s="59">
        <v>719297.52</v>
      </c>
      <c r="E9" s="60"/>
      <c r="F9" s="73">
        <f t="shared" si="0"/>
        <v>719297.52</v>
      </c>
      <c r="G9" s="73"/>
      <c r="H9" s="61">
        <v>287952.53999999998</v>
      </c>
      <c r="J9" s="73">
        <f t="shared" si="1"/>
        <v>287952.53999999998</v>
      </c>
    </row>
    <row r="10" spans="1:10">
      <c r="A10" s="68"/>
      <c r="B10" s="69"/>
      <c r="C10" s="70" t="s">
        <v>29</v>
      </c>
      <c r="D10" s="59">
        <v>677313.65</v>
      </c>
      <c r="E10" s="60"/>
      <c r="F10" s="73">
        <f t="shared" si="0"/>
        <v>677313.65</v>
      </c>
      <c r="G10" s="73"/>
      <c r="H10" s="61">
        <v>371317.57</v>
      </c>
      <c r="J10" s="73">
        <f t="shared" si="1"/>
        <v>371317.57</v>
      </c>
    </row>
    <row r="11" spans="1:10">
      <c r="A11" s="68"/>
      <c r="B11" s="69"/>
      <c r="C11" s="70" t="s">
        <v>116</v>
      </c>
      <c r="D11" s="59">
        <v>1192397.8</v>
      </c>
      <c r="E11" s="60"/>
      <c r="F11" s="73">
        <f t="shared" si="0"/>
        <v>1192397.8</v>
      </c>
      <c r="G11" s="73"/>
      <c r="H11" s="61">
        <v>696286.1</v>
      </c>
      <c r="J11" s="73">
        <f t="shared" si="1"/>
        <v>696286.1</v>
      </c>
    </row>
    <row r="12" spans="1:10">
      <c r="A12" s="68"/>
      <c r="B12" s="69"/>
      <c r="C12" s="70" t="s">
        <v>30</v>
      </c>
      <c r="D12" s="59">
        <v>329081.53999999998</v>
      </c>
      <c r="E12" s="60"/>
      <c r="F12" s="73">
        <f t="shared" si="0"/>
        <v>329081.53999999998</v>
      </c>
      <c r="G12" s="73"/>
      <c r="H12" s="61">
        <v>176806.82</v>
      </c>
      <c r="J12" s="73">
        <f t="shared" si="1"/>
        <v>176806.82</v>
      </c>
    </row>
    <row r="13" spans="1:10">
      <c r="A13" s="74"/>
      <c r="B13" s="69"/>
      <c r="C13" s="70" t="s">
        <v>117</v>
      </c>
      <c r="D13" s="59">
        <v>1045246.62</v>
      </c>
      <c r="E13" s="60"/>
      <c r="F13" s="73">
        <f t="shared" si="0"/>
        <v>1045246.62</v>
      </c>
      <c r="G13" s="73"/>
      <c r="H13" s="61">
        <v>608629.05000000005</v>
      </c>
      <c r="J13" s="73">
        <f t="shared" si="1"/>
        <v>608629.05000000005</v>
      </c>
    </row>
    <row r="14" spans="1:10">
      <c r="A14" s="74"/>
      <c r="B14" s="69"/>
      <c r="C14" s="70" t="s">
        <v>31</v>
      </c>
      <c r="D14" s="59">
        <v>978439.76</v>
      </c>
      <c r="E14" s="60"/>
      <c r="F14" s="73">
        <f t="shared" si="0"/>
        <v>978439.76</v>
      </c>
      <c r="G14" s="73"/>
      <c r="H14" s="61">
        <v>547019.25</v>
      </c>
      <c r="J14" s="73">
        <f t="shared" si="1"/>
        <v>547019.25</v>
      </c>
    </row>
    <row r="15" spans="1:10">
      <c r="A15" s="74"/>
      <c r="B15" s="69"/>
      <c r="C15" s="70" t="s">
        <v>32</v>
      </c>
      <c r="D15" s="59">
        <v>300465.75</v>
      </c>
      <c r="E15" s="60"/>
      <c r="F15" s="73">
        <f t="shared" si="0"/>
        <v>300465.75</v>
      </c>
      <c r="G15" s="73"/>
      <c r="H15" s="61">
        <v>157642.95000000001</v>
      </c>
      <c r="J15" s="73">
        <f t="shared" si="1"/>
        <v>157642.95000000001</v>
      </c>
    </row>
    <row r="16" spans="1:10">
      <c r="A16" s="74"/>
      <c r="B16" s="69"/>
      <c r="C16" s="70" t="s">
        <v>118</v>
      </c>
      <c r="D16" s="59">
        <v>224149.64</v>
      </c>
      <c r="E16" s="60"/>
      <c r="F16" s="73">
        <f t="shared" si="0"/>
        <v>224149.64</v>
      </c>
      <c r="G16" s="73"/>
      <c r="H16" s="61">
        <v>107018.67</v>
      </c>
      <c r="J16" s="73">
        <f t="shared" si="1"/>
        <v>107018.67</v>
      </c>
    </row>
    <row r="17" spans="1:10">
      <c r="A17" s="74"/>
      <c r="B17" s="69"/>
      <c r="C17" s="70" t="s">
        <v>165</v>
      </c>
      <c r="D17" s="59">
        <v>143783.32</v>
      </c>
      <c r="E17" s="60"/>
      <c r="F17" s="73">
        <f t="shared" si="0"/>
        <v>143783.32</v>
      </c>
      <c r="G17" s="73"/>
      <c r="H17" s="61">
        <v>45036.25</v>
      </c>
      <c r="J17" s="73">
        <f t="shared" si="1"/>
        <v>45036.25</v>
      </c>
    </row>
    <row r="18" spans="1:10">
      <c r="A18" s="74"/>
      <c r="B18" s="69"/>
      <c r="C18" s="70" t="s">
        <v>33</v>
      </c>
      <c r="D18" s="59">
        <v>637559.72</v>
      </c>
      <c r="E18" s="60"/>
      <c r="F18" s="73">
        <f t="shared" si="0"/>
        <v>637559.72</v>
      </c>
      <c r="G18" s="73"/>
      <c r="H18" s="61">
        <v>358148.89</v>
      </c>
      <c r="J18" s="73">
        <f t="shared" si="1"/>
        <v>358148.89</v>
      </c>
    </row>
    <row r="19" spans="1:10">
      <c r="A19" s="74"/>
      <c r="B19" s="69"/>
      <c r="C19" s="70" t="s">
        <v>34</v>
      </c>
      <c r="D19" s="59">
        <v>196524.41</v>
      </c>
      <c r="E19" s="60"/>
      <c r="F19" s="73">
        <f t="shared" si="0"/>
        <v>196524.41</v>
      </c>
      <c r="G19" s="73"/>
      <c r="H19" s="61">
        <v>92556.25</v>
      </c>
      <c r="J19" s="73">
        <f t="shared" si="1"/>
        <v>92556.25</v>
      </c>
    </row>
    <row r="20" spans="1:10">
      <c r="A20" s="74"/>
      <c r="B20" s="69"/>
      <c r="C20" s="70" t="s">
        <v>119</v>
      </c>
      <c r="D20" s="59">
        <v>237026.76</v>
      </c>
      <c r="E20" s="60"/>
      <c r="F20" s="73">
        <f t="shared" si="0"/>
        <v>237026.76</v>
      </c>
      <c r="G20" s="73"/>
      <c r="H20" s="61">
        <v>102672.82</v>
      </c>
      <c r="J20" s="73">
        <f t="shared" si="1"/>
        <v>102672.82</v>
      </c>
    </row>
    <row r="21" spans="1:10">
      <c r="A21" s="74"/>
      <c r="B21" s="69"/>
      <c r="C21" s="70" t="s">
        <v>35</v>
      </c>
      <c r="D21" s="59">
        <v>587988.37</v>
      </c>
      <c r="E21" s="60"/>
      <c r="F21" s="73">
        <f t="shared" si="0"/>
        <v>587988.37</v>
      </c>
      <c r="G21" s="73"/>
      <c r="H21" s="61">
        <v>311036.89</v>
      </c>
      <c r="J21" s="73">
        <f t="shared" si="1"/>
        <v>311036.89</v>
      </c>
    </row>
    <row r="22" spans="1:10">
      <c r="A22" s="74"/>
      <c r="B22" s="69"/>
      <c r="C22" s="70" t="s">
        <v>120</v>
      </c>
      <c r="D22" s="59">
        <v>794638.37</v>
      </c>
      <c r="E22" s="60"/>
      <c r="F22" s="73">
        <f t="shared" si="0"/>
        <v>794638.37</v>
      </c>
      <c r="G22" s="73"/>
      <c r="H22" s="61">
        <v>473686.19</v>
      </c>
      <c r="J22" s="73">
        <f t="shared" si="1"/>
        <v>473686.19</v>
      </c>
    </row>
    <row r="23" spans="1:10">
      <c r="A23" s="74"/>
      <c r="B23" s="69"/>
      <c r="C23" s="70" t="s">
        <v>36</v>
      </c>
      <c r="D23" s="59">
        <v>958981.03</v>
      </c>
      <c r="E23" s="60"/>
      <c r="F23" s="73">
        <f t="shared" si="0"/>
        <v>958981.03</v>
      </c>
      <c r="G23" s="73"/>
      <c r="H23" s="61">
        <v>499472.5</v>
      </c>
      <c r="J23" s="73">
        <f t="shared" si="1"/>
        <v>499472.5</v>
      </c>
    </row>
    <row r="24" spans="1:10">
      <c r="A24" s="74"/>
      <c r="B24" s="69"/>
      <c r="C24" s="70" t="s">
        <v>282</v>
      </c>
      <c r="D24" s="59">
        <v>1857736.84</v>
      </c>
      <c r="E24" s="60"/>
      <c r="F24" s="73">
        <f t="shared" si="0"/>
        <v>1857736.84</v>
      </c>
      <c r="G24" s="73"/>
      <c r="H24" s="61">
        <v>1084938.07</v>
      </c>
      <c r="J24" s="73">
        <f t="shared" si="1"/>
        <v>1084938.07</v>
      </c>
    </row>
    <row r="25" spans="1:10">
      <c r="A25" s="74"/>
      <c r="B25" s="69"/>
      <c r="C25" s="70" t="s">
        <v>121</v>
      </c>
      <c r="D25" s="59">
        <v>1994652.37</v>
      </c>
      <c r="E25" s="60"/>
      <c r="F25" s="73">
        <f t="shared" si="0"/>
        <v>1994652.37</v>
      </c>
      <c r="G25" s="73"/>
      <c r="H25" s="61">
        <v>1051671.81</v>
      </c>
      <c r="J25" s="73">
        <f t="shared" si="1"/>
        <v>1051671.81</v>
      </c>
    </row>
    <row r="26" spans="1:10">
      <c r="A26" s="74"/>
      <c r="B26" s="69"/>
      <c r="C26" s="70" t="s">
        <v>37</v>
      </c>
      <c r="D26" s="59">
        <v>404010.88</v>
      </c>
      <c r="E26" s="60"/>
      <c r="F26" s="73">
        <f t="shared" si="0"/>
        <v>404010.88</v>
      </c>
      <c r="G26" s="73"/>
      <c r="H26" s="61">
        <v>132069.14000000001</v>
      </c>
      <c r="J26" s="73">
        <f t="shared" si="1"/>
        <v>132069.14000000001</v>
      </c>
    </row>
    <row r="27" spans="1:10">
      <c r="A27" s="74"/>
      <c r="B27" s="69"/>
      <c r="C27" s="70" t="s">
        <v>122</v>
      </c>
      <c r="D27" s="59">
        <v>571963.52</v>
      </c>
      <c r="E27" s="60"/>
      <c r="F27" s="73">
        <f t="shared" si="0"/>
        <v>571963.52</v>
      </c>
      <c r="G27" s="73"/>
      <c r="H27" s="61">
        <v>397143.25</v>
      </c>
      <c r="J27" s="73">
        <f t="shared" si="1"/>
        <v>397143.25</v>
      </c>
    </row>
    <row r="28" spans="1:10">
      <c r="A28" s="74"/>
      <c r="B28" s="69"/>
      <c r="C28" s="70" t="s">
        <v>123</v>
      </c>
      <c r="D28" s="59">
        <v>2251490.0499999998</v>
      </c>
      <c r="E28" s="60"/>
      <c r="F28" s="73">
        <f t="shared" si="0"/>
        <v>2251490.0499999998</v>
      </c>
      <c r="G28" s="73"/>
      <c r="H28" s="61">
        <v>1692550.75</v>
      </c>
      <c r="J28" s="73">
        <f t="shared" si="1"/>
        <v>1692550.75</v>
      </c>
    </row>
    <row r="29" spans="1:10">
      <c r="A29" s="74"/>
      <c r="B29" s="69"/>
      <c r="C29" s="70" t="s">
        <v>124</v>
      </c>
      <c r="D29" s="59">
        <v>569101.94999999995</v>
      </c>
      <c r="E29" s="60"/>
      <c r="F29" s="73">
        <f t="shared" si="0"/>
        <v>569101.94999999995</v>
      </c>
      <c r="G29" s="73"/>
      <c r="H29" s="61">
        <v>377941.25</v>
      </c>
      <c r="J29" s="73">
        <f t="shared" si="1"/>
        <v>377941.25</v>
      </c>
    </row>
    <row r="30" spans="1:10">
      <c r="A30" s="74"/>
      <c r="B30" s="69"/>
      <c r="C30" s="70" t="s">
        <v>38</v>
      </c>
      <c r="D30" s="59">
        <v>700558.47</v>
      </c>
      <c r="E30" s="60"/>
      <c r="F30" s="73">
        <f t="shared" si="0"/>
        <v>700558.47</v>
      </c>
      <c r="G30" s="73"/>
      <c r="H30" s="61">
        <v>473266.89</v>
      </c>
      <c r="J30" s="73">
        <f t="shared" si="1"/>
        <v>473266.89</v>
      </c>
    </row>
    <row r="31" spans="1:10">
      <c r="A31" s="74"/>
      <c r="B31" s="69"/>
      <c r="C31" s="70" t="s">
        <v>39</v>
      </c>
      <c r="D31" s="59">
        <v>54369.99</v>
      </c>
      <c r="E31" s="60"/>
      <c r="F31" s="73">
        <f t="shared" si="0"/>
        <v>54369.99</v>
      </c>
      <c r="G31" s="73"/>
      <c r="H31" s="61">
        <v>6426.25</v>
      </c>
      <c r="J31" s="73">
        <f t="shared" si="1"/>
        <v>6426.25</v>
      </c>
    </row>
    <row r="32" spans="1:10">
      <c r="A32" s="74"/>
      <c r="B32" s="69"/>
      <c r="C32" s="70" t="s">
        <v>40</v>
      </c>
      <c r="D32" s="59">
        <v>257498.05</v>
      </c>
      <c r="E32" s="60"/>
      <c r="F32" s="73">
        <f t="shared" si="0"/>
        <v>257498.05</v>
      </c>
      <c r="G32" s="73"/>
      <c r="H32" s="61">
        <v>158762.5</v>
      </c>
      <c r="J32" s="73">
        <f t="shared" si="1"/>
        <v>158762.5</v>
      </c>
    </row>
    <row r="33" spans="1:10">
      <c r="A33" s="74"/>
      <c r="B33" s="69"/>
      <c r="C33" s="70" t="s">
        <v>125</v>
      </c>
      <c r="D33" s="59">
        <v>1247648.28</v>
      </c>
      <c r="E33" s="60"/>
      <c r="F33" s="73">
        <f t="shared" si="0"/>
        <v>1247648.28</v>
      </c>
      <c r="G33" s="73"/>
      <c r="H33" s="61">
        <v>923164.5</v>
      </c>
      <c r="J33" s="73">
        <f t="shared" si="1"/>
        <v>923164.5</v>
      </c>
    </row>
    <row r="34" spans="1:10">
      <c r="A34" s="74"/>
      <c r="B34" s="69"/>
      <c r="C34" s="70" t="s">
        <v>126</v>
      </c>
      <c r="D34" s="59">
        <v>367602.79</v>
      </c>
      <c r="E34" s="60"/>
      <c r="F34" s="73">
        <f t="shared" si="0"/>
        <v>367602.79</v>
      </c>
      <c r="G34" s="73"/>
      <c r="H34" s="61">
        <v>167113.75</v>
      </c>
      <c r="J34" s="73">
        <f t="shared" si="1"/>
        <v>167113.75</v>
      </c>
    </row>
    <row r="35" spans="1:10">
      <c r="A35" s="74"/>
      <c r="B35" s="69"/>
      <c r="C35" s="70" t="s">
        <v>127</v>
      </c>
      <c r="D35" s="59">
        <v>590651.84</v>
      </c>
      <c r="E35" s="60"/>
      <c r="F35" s="73">
        <f t="shared" si="0"/>
        <v>590651.84</v>
      </c>
      <c r="G35" s="73"/>
      <c r="H35" s="61">
        <v>326862.3</v>
      </c>
      <c r="J35" s="73">
        <f t="shared" si="1"/>
        <v>326862.3</v>
      </c>
    </row>
    <row r="36" spans="1:10">
      <c r="A36" s="74"/>
      <c r="B36" s="69"/>
      <c r="C36" s="70" t="s">
        <v>128</v>
      </c>
      <c r="D36" s="59">
        <v>494480.78</v>
      </c>
      <c r="E36" s="60"/>
      <c r="F36" s="73">
        <f t="shared" si="0"/>
        <v>494480.78</v>
      </c>
      <c r="G36" s="73"/>
      <c r="H36" s="61">
        <v>255906.21</v>
      </c>
      <c r="J36" s="73">
        <f t="shared" si="1"/>
        <v>255906.21</v>
      </c>
    </row>
    <row r="37" spans="1:10">
      <c r="A37" s="74"/>
      <c r="B37" s="69"/>
      <c r="C37" s="70" t="s">
        <v>129</v>
      </c>
      <c r="D37" s="59">
        <v>536039.71</v>
      </c>
      <c r="E37" s="60"/>
      <c r="F37" s="73">
        <f t="shared" si="0"/>
        <v>536039.71</v>
      </c>
      <c r="G37" s="73"/>
      <c r="H37" s="61">
        <v>331948.14</v>
      </c>
      <c r="J37" s="73">
        <f t="shared" si="1"/>
        <v>331948.14</v>
      </c>
    </row>
    <row r="38" spans="1:10">
      <c r="A38" s="74"/>
      <c r="B38" s="69"/>
      <c r="C38" s="70" t="s">
        <v>130</v>
      </c>
      <c r="D38" s="59">
        <v>700118.23</v>
      </c>
      <c r="E38" s="60"/>
      <c r="F38" s="73">
        <f t="shared" si="0"/>
        <v>700118.23</v>
      </c>
      <c r="G38" s="73"/>
      <c r="H38" s="61">
        <v>405509.59</v>
      </c>
      <c r="J38" s="73">
        <f t="shared" si="1"/>
        <v>405509.59</v>
      </c>
    </row>
    <row r="39" spans="1:10">
      <c r="A39" s="74"/>
      <c r="B39" s="69"/>
      <c r="C39" s="70" t="s">
        <v>131</v>
      </c>
      <c r="D39" s="59">
        <v>142902.82999999999</v>
      </c>
      <c r="E39" s="60"/>
      <c r="F39" s="73">
        <f t="shared" si="0"/>
        <v>142902.82999999999</v>
      </c>
      <c r="G39" s="73"/>
      <c r="H39" s="61">
        <v>19791.25</v>
      </c>
      <c r="J39" s="73">
        <f t="shared" si="1"/>
        <v>19791.25</v>
      </c>
    </row>
    <row r="40" spans="1:10">
      <c r="A40" s="74"/>
      <c r="B40" s="69"/>
      <c r="C40" s="70" t="s">
        <v>47</v>
      </c>
      <c r="D40" s="59">
        <v>243894.55</v>
      </c>
      <c r="E40" s="60"/>
      <c r="F40" s="73">
        <f t="shared" si="0"/>
        <v>243894.55</v>
      </c>
      <c r="G40" s="73"/>
      <c r="H40" s="61">
        <v>116019.25</v>
      </c>
      <c r="J40" s="73">
        <f t="shared" si="1"/>
        <v>116019.25</v>
      </c>
    </row>
    <row r="41" spans="1:10">
      <c r="A41" s="74"/>
      <c r="B41" s="69"/>
      <c r="C41" s="70" t="s">
        <v>132</v>
      </c>
      <c r="D41" s="59">
        <v>960081.64</v>
      </c>
      <c r="E41" s="60"/>
      <c r="F41" s="73">
        <f t="shared" si="0"/>
        <v>960081.64</v>
      </c>
      <c r="G41" s="73"/>
      <c r="H41" s="61">
        <v>470618.14</v>
      </c>
      <c r="J41" s="73">
        <f t="shared" si="1"/>
        <v>470618.14</v>
      </c>
    </row>
    <row r="42" spans="1:10">
      <c r="A42" s="74"/>
      <c r="B42" s="69"/>
      <c r="C42" s="70" t="s">
        <v>133</v>
      </c>
      <c r="D42" s="59">
        <v>189700.65</v>
      </c>
      <c r="E42" s="60"/>
      <c r="F42" s="73">
        <f t="shared" si="0"/>
        <v>189700.65</v>
      </c>
      <c r="G42" s="73"/>
      <c r="H42" s="61">
        <v>97976.5</v>
      </c>
      <c r="J42" s="73">
        <f t="shared" si="1"/>
        <v>97976.5</v>
      </c>
    </row>
    <row r="43" spans="1:10">
      <c r="A43" s="74"/>
      <c r="B43" s="69"/>
      <c r="C43" s="70" t="s">
        <v>134</v>
      </c>
      <c r="D43" s="59">
        <v>224347.76</v>
      </c>
      <c r="E43" s="60"/>
      <c r="F43" s="73">
        <f t="shared" si="0"/>
        <v>224347.76</v>
      </c>
      <c r="G43" s="73"/>
      <c r="H43" s="61">
        <v>97196.89</v>
      </c>
      <c r="J43" s="73">
        <f t="shared" si="1"/>
        <v>97196.89</v>
      </c>
    </row>
    <row r="44" spans="1:10">
      <c r="A44" s="74"/>
      <c r="B44" s="69"/>
      <c r="C44" s="70" t="s">
        <v>135</v>
      </c>
      <c r="D44" s="59">
        <v>575727.61</v>
      </c>
      <c r="E44" s="60"/>
      <c r="F44" s="73">
        <f t="shared" si="0"/>
        <v>575727.61</v>
      </c>
      <c r="G44" s="73"/>
      <c r="H44" s="61">
        <v>272534.64</v>
      </c>
      <c r="J44" s="73">
        <f t="shared" si="1"/>
        <v>272534.64</v>
      </c>
    </row>
    <row r="45" spans="1:10">
      <c r="A45" s="74"/>
      <c r="B45" s="69"/>
      <c r="C45" s="70" t="s">
        <v>136</v>
      </c>
      <c r="D45" s="59">
        <v>692766.17</v>
      </c>
      <c r="E45" s="60"/>
      <c r="F45" s="73">
        <f t="shared" si="0"/>
        <v>692766.17</v>
      </c>
      <c r="G45" s="73"/>
      <c r="H45" s="61">
        <v>333764.75</v>
      </c>
      <c r="J45" s="73">
        <f t="shared" si="1"/>
        <v>333764.75</v>
      </c>
    </row>
    <row r="46" spans="1:10">
      <c r="A46" s="74"/>
      <c r="B46" s="69"/>
      <c r="C46" s="70" t="s">
        <v>137</v>
      </c>
      <c r="D46" s="59">
        <v>171034.35</v>
      </c>
      <c r="E46" s="60"/>
      <c r="F46" s="73">
        <f t="shared" si="0"/>
        <v>171034.35</v>
      </c>
      <c r="G46" s="73"/>
      <c r="H46" s="61">
        <v>40356.730000000003</v>
      </c>
      <c r="J46" s="73">
        <f t="shared" si="1"/>
        <v>40356.730000000003</v>
      </c>
    </row>
    <row r="47" spans="1:10">
      <c r="A47" s="74"/>
      <c r="B47" s="69"/>
      <c r="C47" s="70" t="s">
        <v>138</v>
      </c>
      <c r="D47" s="59">
        <v>76162.02</v>
      </c>
      <c r="E47" s="60"/>
      <c r="F47" s="73">
        <f t="shared" si="0"/>
        <v>76162.02</v>
      </c>
      <c r="G47" s="73"/>
      <c r="H47" s="61">
        <v>18974.490000000002</v>
      </c>
      <c r="J47" s="73">
        <f t="shared" si="1"/>
        <v>18974.490000000002</v>
      </c>
    </row>
    <row r="48" spans="1:10">
      <c r="A48" s="74"/>
      <c r="B48" s="69"/>
      <c r="C48" s="70" t="s">
        <v>162</v>
      </c>
      <c r="D48" s="59">
        <v>167688.51</v>
      </c>
      <c r="E48" s="60"/>
      <c r="F48" s="73">
        <f t="shared" si="0"/>
        <v>167688.51</v>
      </c>
      <c r="G48" s="73"/>
      <c r="H48" s="61">
        <v>37796.89</v>
      </c>
      <c r="J48" s="73">
        <f t="shared" si="1"/>
        <v>37796.89</v>
      </c>
    </row>
    <row r="49" spans="1:10">
      <c r="A49" s="74"/>
      <c r="B49" s="69"/>
      <c r="C49" s="70" t="s">
        <v>139</v>
      </c>
      <c r="D49" s="59">
        <v>196876.61</v>
      </c>
      <c r="E49" s="60"/>
      <c r="F49" s="73">
        <f t="shared" si="0"/>
        <v>196876.61</v>
      </c>
      <c r="G49" s="73"/>
      <c r="H49" s="61">
        <v>9563.2800000000007</v>
      </c>
      <c r="J49" s="73">
        <f t="shared" si="1"/>
        <v>9563.2800000000007</v>
      </c>
    </row>
    <row r="50" spans="1:10">
      <c r="A50" s="74"/>
      <c r="B50" s="69"/>
      <c r="C50" s="70" t="s">
        <v>140</v>
      </c>
      <c r="D50" s="59">
        <v>592302.75</v>
      </c>
      <c r="E50" s="60"/>
      <c r="F50" s="73">
        <f t="shared" si="0"/>
        <v>592302.75</v>
      </c>
      <c r="G50" s="73"/>
      <c r="H50" s="61">
        <v>393509.25</v>
      </c>
      <c r="J50" s="73">
        <f t="shared" si="1"/>
        <v>393509.25</v>
      </c>
    </row>
    <row r="51" spans="1:10">
      <c r="A51" s="74"/>
      <c r="B51" s="69"/>
      <c r="C51" s="70" t="s">
        <v>141</v>
      </c>
      <c r="D51" s="59">
        <v>879076.94</v>
      </c>
      <c r="E51" s="60"/>
      <c r="F51" s="73">
        <f t="shared" si="0"/>
        <v>879076.94</v>
      </c>
      <c r="G51" s="73"/>
      <c r="H51" s="61">
        <v>596152.5</v>
      </c>
      <c r="J51" s="73">
        <f t="shared" si="1"/>
        <v>596152.5</v>
      </c>
    </row>
    <row r="52" spans="1:10">
      <c r="A52" s="74"/>
      <c r="B52" s="69"/>
      <c r="C52" s="70" t="s">
        <v>42</v>
      </c>
      <c r="D52" s="59">
        <v>1733302.19</v>
      </c>
      <c r="E52" s="60"/>
      <c r="F52" s="73">
        <f t="shared" si="0"/>
        <v>1733302.19</v>
      </c>
      <c r="G52" s="73"/>
      <c r="H52" s="61">
        <v>1207661.22</v>
      </c>
      <c r="J52" s="73">
        <f t="shared" si="1"/>
        <v>1207661.22</v>
      </c>
    </row>
    <row r="53" spans="1:10">
      <c r="A53" s="74"/>
      <c r="B53" s="69"/>
      <c r="C53" s="70" t="s">
        <v>142</v>
      </c>
      <c r="D53" s="59">
        <v>893560.94</v>
      </c>
      <c r="E53" s="60"/>
      <c r="F53" s="73">
        <f t="shared" si="0"/>
        <v>893560.94</v>
      </c>
      <c r="G53" s="73"/>
      <c r="H53" s="61">
        <v>535223.05000000005</v>
      </c>
      <c r="J53" s="73">
        <f t="shared" si="1"/>
        <v>535223.05000000005</v>
      </c>
    </row>
    <row r="54" spans="1:10">
      <c r="A54" s="75"/>
      <c r="B54" s="69"/>
      <c r="C54" s="70" t="s">
        <v>43</v>
      </c>
      <c r="D54" s="59">
        <v>1187335</v>
      </c>
      <c r="E54" s="60"/>
      <c r="F54" s="73">
        <f t="shared" si="0"/>
        <v>1187335</v>
      </c>
      <c r="G54" s="73"/>
      <c r="H54" s="61">
        <v>771495.64</v>
      </c>
      <c r="J54" s="73">
        <f t="shared" si="1"/>
        <v>771495.64</v>
      </c>
    </row>
    <row r="55" spans="1:10">
      <c r="A55" s="74"/>
      <c r="B55" s="76"/>
      <c r="C55" s="77" t="s">
        <v>143</v>
      </c>
      <c r="D55" s="59">
        <v>412331.47</v>
      </c>
      <c r="E55" s="60"/>
      <c r="F55" s="73">
        <f t="shared" si="0"/>
        <v>412331.47</v>
      </c>
      <c r="G55" s="73"/>
      <c r="H55" s="61">
        <v>290740.05</v>
      </c>
      <c r="J55" s="73">
        <f t="shared" si="1"/>
        <v>290740.05</v>
      </c>
    </row>
    <row r="56" spans="1:10" s="79" customFormat="1">
      <c r="A56" s="68"/>
      <c r="B56" s="69"/>
      <c r="C56" s="70" t="s">
        <v>48</v>
      </c>
      <c r="D56" s="59">
        <v>48206.59</v>
      </c>
      <c r="E56" s="60"/>
      <c r="F56" s="73">
        <f t="shared" si="0"/>
        <v>48206.59</v>
      </c>
      <c r="G56" s="78"/>
      <c r="H56" s="62">
        <v>5080</v>
      </c>
      <c r="I56" s="62"/>
      <c r="J56" s="73">
        <f t="shared" si="1"/>
        <v>5080</v>
      </c>
    </row>
    <row r="57" spans="1:10" s="79" customFormat="1">
      <c r="A57" s="68"/>
      <c r="B57" s="69"/>
      <c r="C57" s="70" t="s">
        <v>144</v>
      </c>
      <c r="D57" s="59">
        <v>310371.21999999997</v>
      </c>
      <c r="E57" s="60"/>
      <c r="F57" s="73">
        <f t="shared" si="0"/>
        <v>310371.21999999997</v>
      </c>
      <c r="G57" s="78"/>
      <c r="H57" s="62">
        <v>195151.39</v>
      </c>
      <c r="I57" s="62"/>
      <c r="J57" s="73">
        <f t="shared" si="1"/>
        <v>195151.39</v>
      </c>
    </row>
    <row r="58" spans="1:10" s="79" customFormat="1">
      <c r="A58" s="68"/>
      <c r="B58" s="69"/>
      <c r="C58" s="70" t="s">
        <v>145</v>
      </c>
      <c r="D58" s="59">
        <v>1317646.8799999999</v>
      </c>
      <c r="E58" s="60"/>
      <c r="F58" s="73">
        <f t="shared" si="0"/>
        <v>1317646.8799999999</v>
      </c>
      <c r="G58" s="78"/>
      <c r="H58" s="62">
        <v>933517.17</v>
      </c>
      <c r="I58" s="62"/>
      <c r="J58" s="73">
        <f t="shared" si="1"/>
        <v>933517.17</v>
      </c>
    </row>
    <row r="59" spans="1:10" s="79" customFormat="1">
      <c r="A59" s="68"/>
      <c r="B59" s="69"/>
      <c r="C59" s="70" t="s">
        <v>146</v>
      </c>
      <c r="D59" s="59">
        <v>2735669.16</v>
      </c>
      <c r="E59" s="60"/>
      <c r="F59" s="73">
        <f t="shared" si="0"/>
        <v>2735669.16</v>
      </c>
      <c r="G59" s="78"/>
      <c r="H59" s="62">
        <v>1862402.6</v>
      </c>
      <c r="I59" s="62"/>
      <c r="J59" s="73">
        <f t="shared" si="1"/>
        <v>1862402.6</v>
      </c>
    </row>
    <row r="60" spans="1:10" s="79" customFormat="1">
      <c r="A60" s="68"/>
      <c r="B60" s="69"/>
      <c r="C60" s="70" t="s">
        <v>147</v>
      </c>
      <c r="D60" s="59">
        <v>679646.93</v>
      </c>
      <c r="E60" s="60"/>
      <c r="F60" s="73">
        <f t="shared" si="0"/>
        <v>679646.93</v>
      </c>
      <c r="G60" s="78"/>
      <c r="H60" s="62">
        <v>461782.51</v>
      </c>
      <c r="I60" s="62"/>
      <c r="J60" s="73">
        <f t="shared" si="1"/>
        <v>461782.51</v>
      </c>
    </row>
    <row r="61" spans="1:10" s="79" customFormat="1">
      <c r="A61" s="68"/>
      <c r="B61" s="69"/>
      <c r="C61" s="70" t="s">
        <v>148</v>
      </c>
      <c r="D61" s="59">
        <v>918588.75</v>
      </c>
      <c r="E61" s="60"/>
      <c r="F61" s="73">
        <f t="shared" si="0"/>
        <v>918588.75</v>
      </c>
      <c r="G61" s="78"/>
      <c r="H61" s="62">
        <v>546782.97</v>
      </c>
      <c r="I61" s="62"/>
      <c r="J61" s="73">
        <f t="shared" si="1"/>
        <v>546782.97</v>
      </c>
    </row>
    <row r="62" spans="1:10" s="79" customFormat="1">
      <c r="A62" s="68"/>
      <c r="B62" s="69"/>
      <c r="C62" s="70" t="s">
        <v>49</v>
      </c>
      <c r="D62" s="59">
        <v>726048.53</v>
      </c>
      <c r="E62" s="60"/>
      <c r="F62" s="73">
        <f t="shared" si="0"/>
        <v>726048.53</v>
      </c>
      <c r="G62" s="78"/>
      <c r="H62" s="62">
        <v>416074.45</v>
      </c>
      <c r="I62" s="62"/>
      <c r="J62" s="73">
        <f t="shared" si="1"/>
        <v>416074.45</v>
      </c>
    </row>
    <row r="63" spans="1:10" s="79" customFormat="1">
      <c r="A63" s="68"/>
      <c r="B63" s="69"/>
      <c r="C63" s="70" t="s">
        <v>149</v>
      </c>
      <c r="D63" s="59">
        <v>1893792.73</v>
      </c>
      <c r="E63" s="60"/>
      <c r="F63" s="73">
        <f t="shared" si="0"/>
        <v>1893792.73</v>
      </c>
      <c r="G63" s="78"/>
      <c r="H63" s="62">
        <v>1356433.75</v>
      </c>
      <c r="I63" s="62"/>
      <c r="J63" s="73">
        <f t="shared" si="1"/>
        <v>1356433.75</v>
      </c>
    </row>
    <row r="64" spans="1:10" s="79" customFormat="1">
      <c r="A64" s="68"/>
      <c r="B64" s="69"/>
      <c r="C64" s="70" t="s">
        <v>44</v>
      </c>
      <c r="D64" s="59">
        <v>271673.87</v>
      </c>
      <c r="E64" s="60"/>
      <c r="F64" s="73">
        <f t="shared" si="0"/>
        <v>271673.87</v>
      </c>
      <c r="G64" s="78"/>
      <c r="H64" s="62">
        <v>120670.25</v>
      </c>
      <c r="I64" s="62"/>
      <c r="J64" s="73">
        <f t="shared" si="1"/>
        <v>120670.25</v>
      </c>
    </row>
    <row r="65" spans="1:10" s="79" customFormat="1">
      <c r="A65" s="68"/>
      <c r="B65" s="69"/>
      <c r="C65" s="70" t="s">
        <v>150</v>
      </c>
      <c r="D65" s="59">
        <v>117016.55</v>
      </c>
      <c r="E65" s="60"/>
      <c r="F65" s="73">
        <f t="shared" si="0"/>
        <v>117016.55</v>
      </c>
      <c r="G65" s="78"/>
      <c r="H65" s="62">
        <v>37558.75</v>
      </c>
      <c r="I65" s="62"/>
      <c r="J65" s="73">
        <f t="shared" si="1"/>
        <v>37558.75</v>
      </c>
    </row>
    <row r="66" spans="1:10" s="79" customFormat="1">
      <c r="A66" s="68"/>
      <c r="B66" s="69"/>
      <c r="C66" s="70" t="s">
        <v>45</v>
      </c>
      <c r="D66" s="59">
        <v>433639.22</v>
      </c>
      <c r="E66" s="60"/>
      <c r="F66" s="73">
        <f t="shared" si="0"/>
        <v>433639.22</v>
      </c>
      <c r="G66" s="78"/>
      <c r="H66" s="62">
        <v>226740</v>
      </c>
      <c r="I66" s="62"/>
      <c r="J66" s="73">
        <f t="shared" si="1"/>
        <v>226740</v>
      </c>
    </row>
    <row r="67" spans="1:10" s="79" customFormat="1">
      <c r="A67" s="68"/>
      <c r="B67" s="69"/>
      <c r="C67" s="70" t="s">
        <v>151</v>
      </c>
      <c r="D67" s="59">
        <v>156902.56</v>
      </c>
      <c r="E67" s="60"/>
      <c r="F67" s="73">
        <f t="shared" si="0"/>
        <v>156902.56</v>
      </c>
      <c r="G67" s="78"/>
      <c r="H67" s="62">
        <v>57122.43</v>
      </c>
      <c r="I67" s="62"/>
      <c r="J67" s="73">
        <f t="shared" si="1"/>
        <v>57122.43</v>
      </c>
    </row>
    <row r="68" spans="1:10" s="79" customFormat="1">
      <c r="A68" s="68"/>
      <c r="B68" s="69"/>
      <c r="C68" s="70" t="s">
        <v>152</v>
      </c>
      <c r="D68" s="59">
        <v>289503.71000000002</v>
      </c>
      <c r="E68" s="60"/>
      <c r="F68" s="73">
        <f t="shared" si="0"/>
        <v>289503.71000000002</v>
      </c>
      <c r="G68" s="78"/>
      <c r="H68" s="62">
        <v>181262.49</v>
      </c>
      <c r="I68" s="62"/>
      <c r="J68" s="73">
        <f t="shared" si="1"/>
        <v>181262.49</v>
      </c>
    </row>
    <row r="69" spans="1:10" s="79" customFormat="1">
      <c r="A69" s="68"/>
      <c r="B69" s="69"/>
      <c r="C69" s="70" t="s">
        <v>46</v>
      </c>
      <c r="D69" s="59">
        <v>52653.05</v>
      </c>
      <c r="E69" s="60"/>
      <c r="F69" s="73">
        <f t="shared" si="0"/>
        <v>52653.05</v>
      </c>
      <c r="G69" s="78"/>
      <c r="H69" s="62">
        <v>28292.89</v>
      </c>
      <c r="I69" s="62"/>
      <c r="J69" s="73">
        <f t="shared" si="1"/>
        <v>28292.89</v>
      </c>
    </row>
    <row r="70" spans="1:10" s="79" customFormat="1">
      <c r="A70" s="68"/>
      <c r="B70" s="69"/>
      <c r="C70" s="70" t="s">
        <v>153</v>
      </c>
      <c r="D70" s="59">
        <v>1515910.27</v>
      </c>
      <c r="E70" s="60"/>
      <c r="F70" s="73">
        <f t="shared" si="0"/>
        <v>1515910.27</v>
      </c>
      <c r="G70" s="78"/>
      <c r="H70" s="62">
        <v>1039934.16</v>
      </c>
      <c r="I70" s="62"/>
      <c r="J70" s="73">
        <f t="shared" si="1"/>
        <v>1039934.16</v>
      </c>
    </row>
    <row r="71" spans="1:10" s="79" customFormat="1">
      <c r="A71" s="68"/>
      <c r="B71" s="69"/>
      <c r="C71" s="70" t="s">
        <v>154</v>
      </c>
      <c r="D71" s="59">
        <v>815065.63</v>
      </c>
      <c r="E71" s="60"/>
      <c r="F71" s="73">
        <f t="shared" ref="F71:F82" si="2">D71+E71</f>
        <v>815065.63</v>
      </c>
      <c r="G71" s="78"/>
      <c r="H71" s="62">
        <v>546643.97</v>
      </c>
      <c r="I71" s="62"/>
      <c r="J71" s="73">
        <f t="shared" ref="J71:J82" si="3">H71+I71</f>
        <v>546643.97</v>
      </c>
    </row>
    <row r="72" spans="1:10" s="79" customFormat="1">
      <c r="A72" s="68"/>
      <c r="B72" s="69"/>
      <c r="C72" s="70" t="s">
        <v>155</v>
      </c>
      <c r="D72" s="59">
        <v>1009697.01</v>
      </c>
      <c r="E72" s="60"/>
      <c r="F72" s="73">
        <f t="shared" si="2"/>
        <v>1009697.01</v>
      </c>
      <c r="G72" s="78"/>
      <c r="H72" s="62">
        <v>562875.39</v>
      </c>
      <c r="I72" s="62"/>
      <c r="J72" s="73">
        <f t="shared" si="3"/>
        <v>562875.39</v>
      </c>
    </row>
    <row r="73" spans="1:10" s="79" customFormat="1">
      <c r="A73" s="68"/>
      <c r="B73" s="69"/>
      <c r="C73" s="70" t="s">
        <v>156</v>
      </c>
      <c r="D73" s="59">
        <v>393224.93</v>
      </c>
      <c r="E73" s="60"/>
      <c r="F73" s="73">
        <f t="shared" si="2"/>
        <v>393224.93</v>
      </c>
      <c r="G73" s="78"/>
      <c r="H73" s="62">
        <v>211868.14</v>
      </c>
      <c r="I73" s="62"/>
      <c r="J73" s="73">
        <f t="shared" si="3"/>
        <v>211868.14</v>
      </c>
    </row>
    <row r="74" spans="1:10" s="79" customFormat="1">
      <c r="A74" s="68"/>
      <c r="B74" s="69"/>
      <c r="C74" s="70" t="s">
        <v>157</v>
      </c>
      <c r="D74" s="59">
        <v>527454.98</v>
      </c>
      <c r="E74" s="60"/>
      <c r="F74" s="73">
        <f t="shared" si="2"/>
        <v>527454.98</v>
      </c>
      <c r="G74" s="78"/>
      <c r="H74" s="62">
        <v>274637</v>
      </c>
      <c r="I74" s="62"/>
      <c r="J74" s="73">
        <f t="shared" si="3"/>
        <v>274637</v>
      </c>
    </row>
    <row r="75" spans="1:10" s="79" customFormat="1">
      <c r="A75" s="68"/>
      <c r="B75" s="69"/>
      <c r="C75" s="70" t="s">
        <v>158</v>
      </c>
      <c r="D75" s="59">
        <v>1027172.01</v>
      </c>
      <c r="E75" s="60"/>
      <c r="F75" s="73">
        <f t="shared" si="2"/>
        <v>1027172.01</v>
      </c>
      <c r="G75" s="78"/>
      <c r="H75" s="62">
        <v>726549.82</v>
      </c>
      <c r="I75" s="62"/>
      <c r="J75" s="73">
        <f t="shared" si="3"/>
        <v>726549.82</v>
      </c>
    </row>
    <row r="76" spans="1:10" s="79" customFormat="1">
      <c r="A76" s="68"/>
      <c r="B76" s="69"/>
      <c r="C76" s="70" t="s">
        <v>159</v>
      </c>
      <c r="D76" s="59">
        <v>110412.91</v>
      </c>
      <c r="E76" s="60"/>
      <c r="F76" s="73">
        <f t="shared" si="2"/>
        <v>110412.91</v>
      </c>
      <c r="G76" s="78"/>
      <c r="H76" s="62">
        <v>45320</v>
      </c>
      <c r="I76" s="62"/>
      <c r="J76" s="73">
        <f t="shared" si="3"/>
        <v>45320</v>
      </c>
    </row>
    <row r="77" spans="1:10" s="79" customFormat="1">
      <c r="A77" s="68"/>
      <c r="B77" s="69"/>
      <c r="C77" s="70" t="s">
        <v>160</v>
      </c>
      <c r="D77" s="59">
        <v>646606.71</v>
      </c>
      <c r="E77" s="60"/>
      <c r="F77" s="73">
        <f t="shared" si="2"/>
        <v>646606.71</v>
      </c>
      <c r="G77" s="78"/>
      <c r="H77" s="62">
        <v>404820.55</v>
      </c>
      <c r="I77" s="62"/>
      <c r="J77" s="73">
        <f t="shared" si="3"/>
        <v>404820.55</v>
      </c>
    </row>
    <row r="78" spans="1:10" s="79" customFormat="1">
      <c r="A78" s="68"/>
      <c r="B78" s="69"/>
      <c r="C78" s="70" t="s">
        <v>41</v>
      </c>
      <c r="D78" s="59">
        <v>264145.71999999997</v>
      </c>
      <c r="E78" s="60"/>
      <c r="F78" s="73">
        <f t="shared" si="2"/>
        <v>264145.71999999997</v>
      </c>
      <c r="G78" s="78"/>
      <c r="H78" s="62">
        <v>150100</v>
      </c>
      <c r="I78" s="62"/>
      <c r="J78" s="73">
        <f t="shared" si="3"/>
        <v>150100</v>
      </c>
    </row>
    <row r="79" spans="1:10" s="79" customFormat="1">
      <c r="C79" s="63" t="s">
        <v>161</v>
      </c>
      <c r="D79" s="62">
        <v>55734.75</v>
      </c>
      <c r="E79" s="60"/>
      <c r="F79" s="73">
        <f t="shared" si="2"/>
        <v>55734.75</v>
      </c>
      <c r="G79" s="78"/>
      <c r="H79" s="62">
        <v>1600</v>
      </c>
      <c r="I79" s="62"/>
      <c r="J79" s="73">
        <f t="shared" si="3"/>
        <v>1600</v>
      </c>
    </row>
    <row r="80" spans="1:10" s="79" customFormat="1">
      <c r="C80" s="79" t="s">
        <v>163</v>
      </c>
      <c r="D80" s="62">
        <v>267711.69</v>
      </c>
      <c r="E80" s="60"/>
      <c r="F80" s="73">
        <f t="shared" si="2"/>
        <v>267711.69</v>
      </c>
      <c r="G80" s="78"/>
      <c r="H80" s="62">
        <v>146600</v>
      </c>
      <c r="I80" s="62"/>
      <c r="J80" s="73">
        <f t="shared" si="3"/>
        <v>146600</v>
      </c>
    </row>
    <row r="81" spans="3:11" s="79" customFormat="1">
      <c r="C81" s="79" t="s">
        <v>164</v>
      </c>
      <c r="D81" s="62">
        <v>199958.31</v>
      </c>
      <c r="E81" s="60"/>
      <c r="F81" s="73">
        <f t="shared" si="2"/>
        <v>199958.31</v>
      </c>
      <c r="G81" s="78"/>
      <c r="H81" s="62">
        <v>100600</v>
      </c>
      <c r="I81" s="62"/>
      <c r="J81" s="73">
        <f t="shared" si="3"/>
        <v>100600</v>
      </c>
    </row>
    <row r="82" spans="3:11" s="79" customFormat="1">
      <c r="C82" s="79" t="s">
        <v>195</v>
      </c>
      <c r="D82" s="62">
        <v>376143.5</v>
      </c>
      <c r="E82" s="60"/>
      <c r="F82" s="73">
        <f t="shared" si="2"/>
        <v>376143.5</v>
      </c>
      <c r="G82" s="78"/>
      <c r="H82" s="62">
        <v>204001.9</v>
      </c>
      <c r="I82" s="62"/>
      <c r="J82" s="73">
        <f t="shared" si="3"/>
        <v>204001.9</v>
      </c>
      <c r="K82" s="78"/>
    </row>
    <row r="83" spans="3:11">
      <c r="C83" s="80"/>
      <c r="D83" s="61"/>
      <c r="E83" s="61"/>
      <c r="F83" s="73">
        <f>SUM(F6:F82)</f>
        <v>50599999.999999993</v>
      </c>
      <c r="J83" s="73">
        <f>SUM(J6:J82)</f>
        <v>30094163.65000001</v>
      </c>
      <c r="K83" s="73">
        <f>30094163.65-J83</f>
        <v>0</v>
      </c>
    </row>
    <row r="84" spans="3:11">
      <c r="D84"/>
      <c r="E84"/>
    </row>
    <row r="85" spans="3:11">
      <c r="C85" s="265" t="s">
        <v>50</v>
      </c>
      <c r="D85" s="266"/>
    </row>
    <row r="86" spans="3:11">
      <c r="C86" s="63" t="s">
        <v>212</v>
      </c>
      <c r="D86" s="82">
        <v>383927.31</v>
      </c>
      <c r="E86" s="61"/>
      <c r="F86" s="73">
        <f>D86+E86</f>
        <v>383927.31</v>
      </c>
      <c r="G86" s="73"/>
      <c r="H86" s="64">
        <v>246552.53</v>
      </c>
      <c r="J86" s="73">
        <f>H86+I86</f>
        <v>246552.53</v>
      </c>
    </row>
    <row r="87" spans="3:11">
      <c r="C87" s="63" t="s">
        <v>54</v>
      </c>
      <c r="D87" s="82">
        <v>361830.78</v>
      </c>
      <c r="E87" s="61"/>
      <c r="F87" s="73">
        <f t="shared" ref="F87:F150" si="4">D87+E87</f>
        <v>361830.78</v>
      </c>
      <c r="G87" s="73"/>
      <c r="H87" s="64">
        <v>15972.44</v>
      </c>
      <c r="J87" s="73">
        <f>H87+I87</f>
        <v>15972.44</v>
      </c>
    </row>
    <row r="88" spans="3:11">
      <c r="C88" s="63" t="s">
        <v>68</v>
      </c>
      <c r="D88" s="82">
        <v>1044061.33</v>
      </c>
      <c r="E88" s="61"/>
      <c r="F88" s="73">
        <f t="shared" si="4"/>
        <v>1044061.33</v>
      </c>
      <c r="G88" s="73"/>
      <c r="H88" s="64">
        <v>785963.63</v>
      </c>
      <c r="J88" s="73">
        <f t="shared" ref="J88:J151" si="5">H88+I88</f>
        <v>785963.63</v>
      </c>
    </row>
    <row r="89" spans="3:11">
      <c r="C89" s="63" t="s">
        <v>189</v>
      </c>
      <c r="D89" s="82">
        <v>190582.62</v>
      </c>
      <c r="E89" s="61"/>
      <c r="F89" s="73">
        <f t="shared" si="4"/>
        <v>190582.62</v>
      </c>
      <c r="G89" s="73"/>
      <c r="H89" s="64">
        <v>28525.71</v>
      </c>
      <c r="J89" s="73">
        <f t="shared" si="5"/>
        <v>28525.71</v>
      </c>
    </row>
    <row r="90" spans="3:11">
      <c r="C90" s="63" t="s">
        <v>55</v>
      </c>
      <c r="D90" s="82">
        <v>393134.2</v>
      </c>
      <c r="E90" s="61"/>
      <c r="F90" s="73">
        <f t="shared" si="4"/>
        <v>393134.2</v>
      </c>
      <c r="G90" s="73"/>
      <c r="H90" s="64">
        <v>372837.69</v>
      </c>
      <c r="J90" s="73">
        <f t="shared" si="5"/>
        <v>372837.69</v>
      </c>
    </row>
    <row r="91" spans="3:11">
      <c r="C91" s="63" t="s">
        <v>99</v>
      </c>
      <c r="D91" s="82">
        <v>619623.69999999995</v>
      </c>
      <c r="E91" s="61"/>
      <c r="F91" s="73">
        <f t="shared" si="4"/>
        <v>619623.69999999995</v>
      </c>
      <c r="G91" s="73"/>
      <c r="H91" s="64">
        <v>480121.65</v>
      </c>
      <c r="J91" s="73">
        <f t="shared" si="5"/>
        <v>480121.65</v>
      </c>
    </row>
    <row r="92" spans="3:11">
      <c r="C92" s="63" t="s">
        <v>56</v>
      </c>
      <c r="D92" s="82">
        <v>336972.17</v>
      </c>
      <c r="E92" s="61"/>
      <c r="F92" s="73">
        <f t="shared" si="4"/>
        <v>336972.17</v>
      </c>
      <c r="G92" s="73"/>
      <c r="H92" s="64">
        <v>15972.45</v>
      </c>
      <c r="J92" s="73">
        <f t="shared" si="5"/>
        <v>15972.45</v>
      </c>
    </row>
    <row r="93" spans="3:11">
      <c r="C93" s="63" t="s">
        <v>91</v>
      </c>
      <c r="D93" s="82">
        <v>294620.48</v>
      </c>
      <c r="E93" s="61"/>
      <c r="F93" s="73">
        <f t="shared" si="4"/>
        <v>294620.48</v>
      </c>
      <c r="G93" s="73"/>
      <c r="H93" s="64">
        <v>31158.82</v>
      </c>
      <c r="J93" s="73">
        <f t="shared" si="5"/>
        <v>31158.82</v>
      </c>
    </row>
    <row r="94" spans="3:11">
      <c r="C94" s="63" t="s">
        <v>51</v>
      </c>
      <c r="D94" s="82">
        <v>727344.31</v>
      </c>
      <c r="E94" s="61"/>
      <c r="F94" s="73">
        <f t="shared" si="4"/>
        <v>727344.31</v>
      </c>
      <c r="G94" s="73"/>
      <c r="H94" s="64">
        <v>590524.38</v>
      </c>
      <c r="J94" s="73">
        <f t="shared" si="5"/>
        <v>590524.38</v>
      </c>
    </row>
    <row r="95" spans="3:11">
      <c r="C95" s="63" t="s">
        <v>52</v>
      </c>
      <c r="D95" s="82">
        <v>754964.98</v>
      </c>
      <c r="E95" s="61"/>
      <c r="F95" s="73">
        <f t="shared" si="4"/>
        <v>754964.98</v>
      </c>
      <c r="G95" s="73"/>
      <c r="H95" s="64">
        <v>740783.14</v>
      </c>
      <c r="J95" s="73">
        <f t="shared" si="5"/>
        <v>740783.14</v>
      </c>
    </row>
    <row r="96" spans="3:11">
      <c r="C96" s="63" t="s">
        <v>74</v>
      </c>
      <c r="D96" s="82">
        <v>128896.46</v>
      </c>
      <c r="E96" s="61"/>
      <c r="F96" s="73">
        <f t="shared" si="4"/>
        <v>128896.46</v>
      </c>
      <c r="G96" s="73"/>
      <c r="H96" s="64">
        <v>13610.69</v>
      </c>
      <c r="J96" s="73">
        <f t="shared" si="5"/>
        <v>13610.69</v>
      </c>
    </row>
    <row r="97" spans="3:10">
      <c r="C97" s="63" t="s">
        <v>57</v>
      </c>
      <c r="D97" s="82">
        <v>432723.83</v>
      </c>
      <c r="E97" s="61"/>
      <c r="F97" s="73">
        <f t="shared" si="4"/>
        <v>432723.83</v>
      </c>
      <c r="G97" s="73"/>
      <c r="H97" s="64">
        <v>330094.55</v>
      </c>
      <c r="J97" s="73">
        <f t="shared" si="5"/>
        <v>330094.55</v>
      </c>
    </row>
    <row r="98" spans="3:10">
      <c r="C98" s="63" t="s">
        <v>58</v>
      </c>
      <c r="D98" s="82">
        <v>258713.61</v>
      </c>
      <c r="E98" s="61"/>
      <c r="F98" s="73">
        <f t="shared" si="4"/>
        <v>258713.61</v>
      </c>
      <c r="G98" s="73"/>
      <c r="H98" s="64">
        <v>15972.44</v>
      </c>
      <c r="J98" s="73">
        <f t="shared" si="5"/>
        <v>15972.44</v>
      </c>
    </row>
    <row r="99" spans="3:10">
      <c r="C99" s="63" t="s">
        <v>59</v>
      </c>
      <c r="D99" s="82">
        <v>423516.94</v>
      </c>
      <c r="E99" s="61"/>
      <c r="F99" s="73">
        <f t="shared" si="4"/>
        <v>423516.94</v>
      </c>
      <c r="G99" s="73"/>
      <c r="H99" s="64">
        <v>15972.44</v>
      </c>
      <c r="J99" s="73">
        <f t="shared" si="5"/>
        <v>15972.44</v>
      </c>
    </row>
    <row r="100" spans="3:10">
      <c r="C100" s="63" t="s">
        <v>60</v>
      </c>
      <c r="D100" s="82">
        <v>330481.32</v>
      </c>
      <c r="E100" s="61"/>
      <c r="F100" s="73">
        <f t="shared" si="4"/>
        <v>330481.32</v>
      </c>
      <c r="G100" s="73"/>
      <c r="H100" s="64">
        <v>15972.44</v>
      </c>
      <c r="J100" s="73">
        <f t="shared" si="5"/>
        <v>15972.44</v>
      </c>
    </row>
    <row r="101" spans="3:10">
      <c r="C101" s="63" t="s">
        <v>77</v>
      </c>
      <c r="D101" s="82">
        <v>180455.04000000001</v>
      </c>
      <c r="E101" s="61"/>
      <c r="F101" s="73">
        <f t="shared" si="4"/>
        <v>180455.04000000001</v>
      </c>
      <c r="G101" s="73"/>
      <c r="H101" s="64">
        <v>10125.32</v>
      </c>
      <c r="J101" s="73">
        <f t="shared" si="5"/>
        <v>10125.32</v>
      </c>
    </row>
    <row r="102" spans="3:10">
      <c r="C102" s="63" t="s">
        <v>283</v>
      </c>
      <c r="D102" s="82">
        <v>1082730.26</v>
      </c>
      <c r="E102" s="61"/>
      <c r="F102" s="73">
        <f t="shared" si="4"/>
        <v>1082730.26</v>
      </c>
      <c r="G102" s="73"/>
      <c r="H102" s="65">
        <v>669660.39</v>
      </c>
      <c r="J102" s="73">
        <f t="shared" si="5"/>
        <v>669660.39</v>
      </c>
    </row>
    <row r="103" spans="3:10">
      <c r="C103" s="63" t="s">
        <v>79</v>
      </c>
      <c r="D103" s="82">
        <v>522951.35</v>
      </c>
      <c r="E103" s="61"/>
      <c r="F103" s="73">
        <f t="shared" si="4"/>
        <v>522951.35</v>
      </c>
      <c r="G103" s="73"/>
      <c r="H103" s="65">
        <v>309056.21999999997</v>
      </c>
      <c r="J103" s="73">
        <f t="shared" si="5"/>
        <v>309056.21999999997</v>
      </c>
    </row>
    <row r="104" spans="3:10">
      <c r="C104" s="63" t="s">
        <v>63</v>
      </c>
      <c r="D104" s="82">
        <v>164803.32999999999</v>
      </c>
      <c r="E104" s="61"/>
      <c r="F104" s="73">
        <f t="shared" si="4"/>
        <v>164803.32999999999</v>
      </c>
      <c r="G104" s="73"/>
      <c r="H104" s="65">
        <v>0</v>
      </c>
      <c r="J104" s="73">
        <f t="shared" si="5"/>
        <v>0</v>
      </c>
    </row>
    <row r="105" spans="3:10">
      <c r="C105" s="63" t="s">
        <v>64</v>
      </c>
      <c r="D105" s="82">
        <v>664737.46</v>
      </c>
      <c r="E105" s="61"/>
      <c r="F105" s="73">
        <f t="shared" si="4"/>
        <v>664737.46</v>
      </c>
      <c r="G105" s="73"/>
      <c r="H105" s="65">
        <v>552242.47</v>
      </c>
      <c r="J105" s="73">
        <f t="shared" si="5"/>
        <v>552242.47</v>
      </c>
    </row>
    <row r="106" spans="3:10">
      <c r="C106" s="63" t="s">
        <v>65</v>
      </c>
      <c r="D106" s="82">
        <v>299223.93</v>
      </c>
      <c r="E106" s="61"/>
      <c r="F106" s="73">
        <f t="shared" si="4"/>
        <v>299223.93</v>
      </c>
      <c r="G106" s="73"/>
      <c r="H106" s="65">
        <v>11651.74</v>
      </c>
      <c r="J106" s="73">
        <f t="shared" si="5"/>
        <v>11651.74</v>
      </c>
    </row>
    <row r="107" spans="3:10">
      <c r="C107" s="63" t="s">
        <v>167</v>
      </c>
      <c r="D107" s="82">
        <v>922780.17</v>
      </c>
      <c r="E107" s="61"/>
      <c r="F107" s="73">
        <f t="shared" si="4"/>
        <v>922780.17</v>
      </c>
      <c r="G107" s="73"/>
      <c r="H107" s="65">
        <v>770850.2</v>
      </c>
      <c r="J107" s="73">
        <f t="shared" si="5"/>
        <v>770850.2</v>
      </c>
    </row>
    <row r="108" spans="3:10">
      <c r="C108" s="63" t="s">
        <v>66</v>
      </c>
      <c r="D108" s="82">
        <v>363672.16</v>
      </c>
      <c r="E108" s="61"/>
      <c r="F108" s="73">
        <f t="shared" si="4"/>
        <v>363672.16</v>
      </c>
      <c r="G108" s="73"/>
      <c r="H108" s="65">
        <v>251177.17</v>
      </c>
      <c r="J108" s="73">
        <f t="shared" si="5"/>
        <v>251177.17</v>
      </c>
    </row>
    <row r="109" spans="3:10">
      <c r="C109" s="63" t="s">
        <v>67</v>
      </c>
      <c r="D109" s="82">
        <v>223727.43</v>
      </c>
      <c r="E109" s="61"/>
      <c r="F109" s="73">
        <f t="shared" si="4"/>
        <v>223727.43</v>
      </c>
      <c r="G109" s="73"/>
      <c r="H109" s="65">
        <v>15972.44</v>
      </c>
      <c r="J109" s="73">
        <f t="shared" si="5"/>
        <v>15972.44</v>
      </c>
    </row>
    <row r="110" spans="3:10">
      <c r="C110" s="63" t="s">
        <v>90</v>
      </c>
      <c r="D110" s="82">
        <v>172168.84</v>
      </c>
      <c r="E110" s="61"/>
      <c r="F110" s="73">
        <f t="shared" si="4"/>
        <v>172168.84</v>
      </c>
      <c r="G110" s="73"/>
      <c r="H110" s="65">
        <v>21822.46</v>
      </c>
      <c r="J110" s="73">
        <f t="shared" si="5"/>
        <v>21822.46</v>
      </c>
    </row>
    <row r="111" spans="3:10">
      <c r="C111" s="63" t="s">
        <v>69</v>
      </c>
      <c r="D111" s="82">
        <v>196106.76</v>
      </c>
      <c r="E111" s="61"/>
      <c r="F111" s="73">
        <f t="shared" si="4"/>
        <v>196106.76</v>
      </c>
      <c r="G111" s="73"/>
      <c r="H111" s="65">
        <v>26702.639999999999</v>
      </c>
      <c r="J111" s="73">
        <f t="shared" si="5"/>
        <v>26702.639999999999</v>
      </c>
    </row>
    <row r="112" spans="3:10">
      <c r="C112" s="63" t="s">
        <v>70</v>
      </c>
      <c r="D112" s="82">
        <v>441930.72</v>
      </c>
      <c r="E112" s="61"/>
      <c r="F112" s="73">
        <f t="shared" si="4"/>
        <v>441930.72</v>
      </c>
      <c r="G112" s="73"/>
      <c r="H112" s="65">
        <v>70398.78</v>
      </c>
      <c r="J112" s="73">
        <f t="shared" si="5"/>
        <v>70398.78</v>
      </c>
    </row>
    <row r="113" spans="3:10">
      <c r="C113" s="63" t="s">
        <v>71</v>
      </c>
      <c r="D113" s="82">
        <v>228330.87</v>
      </c>
      <c r="E113" s="61"/>
      <c r="F113" s="73">
        <f t="shared" si="4"/>
        <v>228330.87</v>
      </c>
      <c r="G113" s="73"/>
      <c r="H113" s="65">
        <v>17655.34</v>
      </c>
      <c r="J113" s="73">
        <f t="shared" si="5"/>
        <v>17655.34</v>
      </c>
    </row>
    <row r="114" spans="3:10">
      <c r="C114" s="63" t="s">
        <v>72</v>
      </c>
      <c r="D114" s="82">
        <v>289096.34999999998</v>
      </c>
      <c r="E114" s="61"/>
      <c r="F114" s="73">
        <f t="shared" si="4"/>
        <v>289096.34999999998</v>
      </c>
      <c r="G114" s="73"/>
      <c r="H114" s="65">
        <v>16858.8</v>
      </c>
      <c r="J114" s="73">
        <f t="shared" si="5"/>
        <v>16858.8</v>
      </c>
    </row>
    <row r="115" spans="3:10">
      <c r="C115" s="63" t="s">
        <v>104</v>
      </c>
      <c r="D115" s="82">
        <v>200710.2</v>
      </c>
      <c r="E115" s="61"/>
      <c r="F115" s="73">
        <f t="shared" si="4"/>
        <v>200710.2</v>
      </c>
      <c r="G115" s="73"/>
      <c r="H115" s="65">
        <v>15972.44</v>
      </c>
      <c r="J115" s="73">
        <f t="shared" si="5"/>
        <v>15972.44</v>
      </c>
    </row>
    <row r="116" spans="3:10">
      <c r="C116" s="63" t="s">
        <v>92</v>
      </c>
      <c r="D116" s="82">
        <v>251348.1</v>
      </c>
      <c r="E116" s="61"/>
      <c r="F116" s="73">
        <f t="shared" si="4"/>
        <v>251348.1</v>
      </c>
      <c r="G116" s="73"/>
      <c r="H116" s="65">
        <v>161482.49</v>
      </c>
      <c r="J116" s="73">
        <f t="shared" si="5"/>
        <v>161482.49</v>
      </c>
    </row>
    <row r="117" spans="3:10">
      <c r="C117" s="63" t="s">
        <v>73</v>
      </c>
      <c r="D117" s="82">
        <v>115086.13</v>
      </c>
      <c r="E117" s="61"/>
      <c r="F117" s="73">
        <f t="shared" si="4"/>
        <v>115086.13</v>
      </c>
      <c r="G117" s="73"/>
      <c r="H117" s="65">
        <v>17790.849999999999</v>
      </c>
      <c r="J117" s="73">
        <f t="shared" si="5"/>
        <v>17790.849999999999</v>
      </c>
    </row>
    <row r="118" spans="3:10">
      <c r="C118" s="63" t="s">
        <v>75</v>
      </c>
      <c r="D118" s="82">
        <v>406944.54</v>
      </c>
      <c r="E118" s="61"/>
      <c r="F118" s="73">
        <f t="shared" si="4"/>
        <v>406944.54</v>
      </c>
      <c r="G118" s="73"/>
      <c r="H118" s="65">
        <v>34632.44</v>
      </c>
      <c r="J118" s="73">
        <f t="shared" si="5"/>
        <v>34632.44</v>
      </c>
    </row>
    <row r="119" spans="3:10">
      <c r="C119" s="63" t="s">
        <v>168</v>
      </c>
      <c r="D119" s="82">
        <v>317637.71000000002</v>
      </c>
      <c r="E119" s="61"/>
      <c r="F119" s="73">
        <f t="shared" si="4"/>
        <v>317637.71000000002</v>
      </c>
      <c r="G119" s="73"/>
      <c r="H119" s="65">
        <v>56132.78</v>
      </c>
      <c r="J119" s="73">
        <f t="shared" si="5"/>
        <v>56132.78</v>
      </c>
    </row>
    <row r="120" spans="3:10">
      <c r="C120" s="63" t="s">
        <v>284</v>
      </c>
      <c r="D120" s="82">
        <v>234775.7</v>
      </c>
      <c r="E120" s="61"/>
      <c r="F120" s="73">
        <f t="shared" si="4"/>
        <v>234775.7</v>
      </c>
      <c r="G120" s="73"/>
      <c r="H120" s="65">
        <v>96928.2</v>
      </c>
      <c r="J120" s="73">
        <f t="shared" si="5"/>
        <v>96928.2</v>
      </c>
    </row>
    <row r="121" spans="3:10">
      <c r="C121" s="63" t="s">
        <v>93</v>
      </c>
      <c r="D121" s="82">
        <v>297382.55</v>
      </c>
      <c r="E121" s="61"/>
      <c r="F121" s="73">
        <f t="shared" si="4"/>
        <v>297382.55</v>
      </c>
      <c r="G121" s="73"/>
      <c r="H121" s="65">
        <v>17300.28</v>
      </c>
      <c r="J121" s="73">
        <f t="shared" si="5"/>
        <v>17300.28</v>
      </c>
    </row>
    <row r="122" spans="3:10">
      <c r="C122" s="63" t="s">
        <v>94</v>
      </c>
      <c r="D122" s="82">
        <v>266999.81</v>
      </c>
      <c r="E122" s="61"/>
      <c r="F122" s="73">
        <f t="shared" si="4"/>
        <v>266999.81</v>
      </c>
      <c r="G122" s="73"/>
      <c r="H122" s="65">
        <v>16083.24</v>
      </c>
      <c r="J122" s="73">
        <f t="shared" si="5"/>
        <v>16083.24</v>
      </c>
    </row>
    <row r="123" spans="3:10">
      <c r="C123" s="63" t="s">
        <v>76</v>
      </c>
      <c r="D123" s="82">
        <v>238458.45</v>
      </c>
      <c r="E123" s="61"/>
      <c r="F123" s="73">
        <f t="shared" si="4"/>
        <v>238458.45</v>
      </c>
      <c r="G123" s="73"/>
      <c r="H123" s="65">
        <v>3113.41</v>
      </c>
      <c r="J123" s="73">
        <f t="shared" si="5"/>
        <v>3113.41</v>
      </c>
    </row>
    <row r="124" spans="3:10">
      <c r="C124" s="63" t="s">
        <v>95</v>
      </c>
      <c r="D124" s="82">
        <v>161120.57999999999</v>
      </c>
      <c r="E124" s="61"/>
      <c r="F124" s="73">
        <f t="shared" si="4"/>
        <v>161120.57999999999</v>
      </c>
      <c r="G124" s="73"/>
      <c r="H124" s="65">
        <v>91109.55</v>
      </c>
      <c r="J124" s="73">
        <f t="shared" si="5"/>
        <v>91109.55</v>
      </c>
    </row>
    <row r="125" spans="3:10">
      <c r="C125" s="63" t="s">
        <v>96</v>
      </c>
      <c r="D125" s="82">
        <v>140865.42000000001</v>
      </c>
      <c r="E125" s="61"/>
      <c r="F125" s="73">
        <f t="shared" si="4"/>
        <v>140865.42000000001</v>
      </c>
      <c r="G125" s="73"/>
      <c r="H125" s="65">
        <v>25973.74</v>
      </c>
      <c r="J125" s="73">
        <f t="shared" si="5"/>
        <v>25973.74</v>
      </c>
    </row>
    <row r="126" spans="3:10">
      <c r="C126" s="63" t="s">
        <v>97</v>
      </c>
      <c r="D126" s="82">
        <v>246744.65</v>
      </c>
      <c r="E126" s="61"/>
      <c r="F126" s="73">
        <f t="shared" si="4"/>
        <v>246744.65</v>
      </c>
      <c r="G126" s="73"/>
      <c r="H126" s="65">
        <v>20524.04</v>
      </c>
      <c r="J126" s="73">
        <f t="shared" si="5"/>
        <v>20524.04</v>
      </c>
    </row>
    <row r="127" spans="3:10">
      <c r="C127" s="63" t="s">
        <v>61</v>
      </c>
      <c r="D127" s="82">
        <v>308430.82</v>
      </c>
      <c r="E127" s="61"/>
      <c r="F127" s="73">
        <f t="shared" si="4"/>
        <v>308430.82</v>
      </c>
      <c r="G127" s="73"/>
      <c r="H127" s="65">
        <v>15972.44</v>
      </c>
      <c r="J127" s="73">
        <f t="shared" si="5"/>
        <v>15972.44</v>
      </c>
    </row>
    <row r="128" spans="3:10">
      <c r="C128" s="63" t="s">
        <v>98</v>
      </c>
      <c r="D128" s="82">
        <v>435489.5</v>
      </c>
      <c r="E128" s="61"/>
      <c r="F128" s="73">
        <f t="shared" si="4"/>
        <v>435489.5</v>
      </c>
      <c r="G128" s="73"/>
      <c r="H128" s="65">
        <v>350306.1</v>
      </c>
      <c r="J128" s="73">
        <f t="shared" si="5"/>
        <v>350306.1</v>
      </c>
    </row>
    <row r="129" spans="3:10">
      <c r="C129" s="63" t="s">
        <v>62</v>
      </c>
      <c r="D129" s="82">
        <v>244903.27</v>
      </c>
      <c r="E129" s="61"/>
      <c r="F129" s="73">
        <f t="shared" si="4"/>
        <v>244903.27</v>
      </c>
      <c r="G129" s="73"/>
      <c r="H129" s="65">
        <v>6106.73</v>
      </c>
      <c r="J129" s="73">
        <f t="shared" si="5"/>
        <v>6106.73</v>
      </c>
    </row>
    <row r="130" spans="3:10">
      <c r="C130" s="63" t="s">
        <v>53</v>
      </c>
      <c r="D130" s="82">
        <v>786007.49</v>
      </c>
      <c r="E130" s="61"/>
      <c r="F130" s="73">
        <f t="shared" si="4"/>
        <v>786007.49</v>
      </c>
      <c r="G130" s="73"/>
      <c r="H130" s="65">
        <v>776141.78</v>
      </c>
      <c r="J130" s="73">
        <f t="shared" si="5"/>
        <v>776141.78</v>
      </c>
    </row>
    <row r="131" spans="3:10">
      <c r="C131" s="63" t="s">
        <v>186</v>
      </c>
      <c r="D131" s="82">
        <v>192424</v>
      </c>
      <c r="E131" s="61"/>
      <c r="F131" s="73">
        <f t="shared" si="4"/>
        <v>192424</v>
      </c>
      <c r="G131" s="73"/>
      <c r="H131" s="65">
        <v>0</v>
      </c>
      <c r="J131" s="73">
        <f t="shared" si="5"/>
        <v>0</v>
      </c>
    </row>
    <row r="132" spans="3:10">
      <c r="C132" s="63" t="s">
        <v>100</v>
      </c>
      <c r="D132" s="82">
        <v>172168.84</v>
      </c>
      <c r="E132" s="61"/>
      <c r="F132" s="73">
        <f t="shared" si="4"/>
        <v>172168.84</v>
      </c>
      <c r="G132" s="73"/>
      <c r="H132" s="65">
        <v>15860</v>
      </c>
      <c r="J132" s="73">
        <f t="shared" si="5"/>
        <v>15860</v>
      </c>
    </row>
    <row r="133" spans="3:10">
      <c r="C133" s="63" t="s">
        <v>78</v>
      </c>
      <c r="D133" s="82">
        <v>143627.48000000001</v>
      </c>
      <c r="E133" s="61"/>
      <c r="F133" s="73">
        <f t="shared" si="4"/>
        <v>143627.48000000001</v>
      </c>
      <c r="G133" s="73"/>
      <c r="H133" s="65">
        <v>17260</v>
      </c>
      <c r="J133" s="73">
        <f t="shared" si="5"/>
        <v>17260</v>
      </c>
    </row>
    <row r="134" spans="3:10">
      <c r="C134" s="63" t="s">
        <v>101</v>
      </c>
      <c r="D134" s="82">
        <v>142706.79999999999</v>
      </c>
      <c r="E134" s="61"/>
      <c r="F134" s="73">
        <f t="shared" si="4"/>
        <v>142706.79999999999</v>
      </c>
      <c r="G134" s="73"/>
      <c r="H134" s="65">
        <v>2954.55</v>
      </c>
      <c r="J134" s="73">
        <f t="shared" si="5"/>
        <v>2954.55</v>
      </c>
    </row>
    <row r="135" spans="3:10">
      <c r="C135" s="63" t="s">
        <v>169</v>
      </c>
      <c r="D135" s="82">
        <v>190582.62</v>
      </c>
      <c r="E135" s="61"/>
      <c r="F135" s="73">
        <f t="shared" si="4"/>
        <v>190582.62</v>
      </c>
      <c r="G135" s="73"/>
      <c r="H135" s="65">
        <v>10686.28</v>
      </c>
      <c r="J135" s="73">
        <f t="shared" si="5"/>
        <v>10686.28</v>
      </c>
    </row>
    <row r="136" spans="3:10">
      <c r="C136" s="63" t="s">
        <v>102</v>
      </c>
      <c r="D136" s="82">
        <v>93910.28</v>
      </c>
      <c r="E136" s="61"/>
      <c r="F136" s="73">
        <f t="shared" si="4"/>
        <v>93910.28</v>
      </c>
      <c r="G136" s="73"/>
      <c r="H136" s="65">
        <v>1772.73</v>
      </c>
      <c r="J136" s="73">
        <f t="shared" si="5"/>
        <v>1772.73</v>
      </c>
    </row>
    <row r="137" spans="3:10">
      <c r="C137" s="63" t="s">
        <v>80</v>
      </c>
      <c r="D137" s="82">
        <v>998026.88</v>
      </c>
      <c r="E137" s="61"/>
      <c r="F137" s="73">
        <f t="shared" si="4"/>
        <v>998026.88</v>
      </c>
      <c r="G137" s="73"/>
      <c r="H137" s="65">
        <v>988161.17</v>
      </c>
      <c r="J137" s="73">
        <f t="shared" si="5"/>
        <v>988161.17</v>
      </c>
    </row>
    <row r="138" spans="3:10">
      <c r="C138" s="66" t="s">
        <v>81</v>
      </c>
      <c r="D138" s="82">
        <v>638037.48</v>
      </c>
      <c r="E138" s="61"/>
      <c r="F138" s="73">
        <f t="shared" si="4"/>
        <v>638037.48</v>
      </c>
      <c r="G138" s="73"/>
      <c r="H138" s="65">
        <v>610709.56999999995</v>
      </c>
      <c r="J138" s="73">
        <f t="shared" si="5"/>
        <v>610709.56999999995</v>
      </c>
    </row>
    <row r="139" spans="3:10">
      <c r="C139" s="83" t="s">
        <v>170</v>
      </c>
      <c r="D139" s="82">
        <v>127055.08</v>
      </c>
      <c r="E139" s="61"/>
      <c r="F139" s="73">
        <f t="shared" si="4"/>
        <v>127055.08</v>
      </c>
      <c r="G139" s="73"/>
      <c r="H139" s="65">
        <v>16910</v>
      </c>
      <c r="J139" s="73">
        <f t="shared" si="5"/>
        <v>16910</v>
      </c>
    </row>
    <row r="140" spans="3:10">
      <c r="C140" s="76" t="s">
        <v>171</v>
      </c>
      <c r="D140" s="82">
        <v>296461.86</v>
      </c>
      <c r="E140" s="61"/>
      <c r="F140" s="73">
        <f t="shared" si="4"/>
        <v>296461.86</v>
      </c>
      <c r="G140" s="73"/>
      <c r="H140" s="65">
        <v>286596.15000000002</v>
      </c>
      <c r="J140" s="73">
        <f t="shared" si="5"/>
        <v>286596.15000000002</v>
      </c>
    </row>
    <row r="141" spans="3:10">
      <c r="C141" s="76" t="s">
        <v>172</v>
      </c>
      <c r="D141" s="82">
        <v>331448.03999999998</v>
      </c>
      <c r="E141" s="61"/>
      <c r="F141" s="73">
        <f t="shared" si="4"/>
        <v>331448.03999999998</v>
      </c>
      <c r="G141" s="73"/>
      <c r="H141" s="65">
        <v>25969.93</v>
      </c>
      <c r="J141" s="73">
        <f t="shared" si="5"/>
        <v>25969.93</v>
      </c>
    </row>
    <row r="142" spans="3:10">
      <c r="C142" s="76" t="s">
        <v>173</v>
      </c>
      <c r="D142" s="82">
        <v>595946.69999999995</v>
      </c>
      <c r="E142" s="61"/>
      <c r="F142" s="73">
        <f t="shared" si="4"/>
        <v>595946.69999999995</v>
      </c>
      <c r="G142" s="73"/>
      <c r="H142" s="65">
        <v>331110.25</v>
      </c>
      <c r="J142" s="73">
        <f t="shared" si="5"/>
        <v>331110.25</v>
      </c>
    </row>
    <row r="143" spans="3:10">
      <c r="C143" s="83" t="s">
        <v>174</v>
      </c>
      <c r="D143" s="82">
        <v>494409.99</v>
      </c>
      <c r="E143" s="61"/>
      <c r="F143" s="73">
        <f t="shared" si="4"/>
        <v>494409.99</v>
      </c>
      <c r="G143" s="73"/>
      <c r="H143" s="65">
        <v>412223.56</v>
      </c>
      <c r="J143" s="73">
        <f t="shared" si="5"/>
        <v>412223.56</v>
      </c>
    </row>
    <row r="144" spans="3:10">
      <c r="C144" s="83" t="s">
        <v>175</v>
      </c>
      <c r="D144" s="82">
        <v>200710.2</v>
      </c>
      <c r="E144" s="61"/>
      <c r="F144" s="73">
        <f t="shared" si="4"/>
        <v>200710.2</v>
      </c>
      <c r="G144" s="73"/>
      <c r="H144" s="65">
        <v>35038.339999999997</v>
      </c>
      <c r="J144" s="73">
        <f t="shared" si="5"/>
        <v>35038.339999999997</v>
      </c>
    </row>
    <row r="145" spans="3:10">
      <c r="C145" s="83" t="s">
        <v>176</v>
      </c>
      <c r="D145" s="82">
        <v>99434.41</v>
      </c>
      <c r="E145" s="61"/>
      <c r="F145" s="73">
        <f t="shared" si="4"/>
        <v>99434.41</v>
      </c>
      <c r="G145" s="73"/>
      <c r="H145" s="65">
        <v>23924.41</v>
      </c>
      <c r="J145" s="73">
        <f t="shared" si="5"/>
        <v>23924.41</v>
      </c>
    </row>
    <row r="146" spans="3:10">
      <c r="C146" s="83" t="s">
        <v>177</v>
      </c>
      <c r="D146" s="82">
        <v>191503.31</v>
      </c>
      <c r="E146" s="61"/>
      <c r="F146" s="73">
        <f t="shared" si="4"/>
        <v>191503.31</v>
      </c>
      <c r="G146" s="73"/>
      <c r="H146" s="65">
        <v>26709.03</v>
      </c>
      <c r="J146" s="73">
        <f t="shared" si="5"/>
        <v>26709.03</v>
      </c>
    </row>
    <row r="147" spans="3:10">
      <c r="C147" s="67" t="s">
        <v>103</v>
      </c>
      <c r="D147" s="82">
        <v>257792.92</v>
      </c>
      <c r="E147" s="61"/>
      <c r="F147" s="73">
        <f t="shared" si="4"/>
        <v>257792.92</v>
      </c>
      <c r="G147" s="73"/>
      <c r="H147" s="65">
        <v>10744.27</v>
      </c>
      <c r="J147" s="73">
        <f t="shared" si="5"/>
        <v>10744.27</v>
      </c>
    </row>
    <row r="148" spans="3:10">
      <c r="C148" s="83" t="s">
        <v>178</v>
      </c>
      <c r="D148" s="82">
        <v>570827.18000000005</v>
      </c>
      <c r="E148" s="61"/>
      <c r="F148" s="73">
        <f t="shared" si="4"/>
        <v>570827.18000000005</v>
      </c>
      <c r="G148" s="73"/>
      <c r="H148" s="65">
        <v>560961.47</v>
      </c>
      <c r="J148" s="73">
        <f t="shared" si="5"/>
        <v>560961.47</v>
      </c>
    </row>
    <row r="149" spans="3:10">
      <c r="C149" s="76" t="s">
        <v>83</v>
      </c>
      <c r="D149" s="82">
        <v>940023.47</v>
      </c>
      <c r="E149" s="61"/>
      <c r="F149" s="73">
        <f t="shared" si="4"/>
        <v>940023.47</v>
      </c>
      <c r="G149" s="73"/>
      <c r="H149" s="65">
        <v>930157.76</v>
      </c>
      <c r="J149" s="73">
        <f t="shared" si="5"/>
        <v>930157.76</v>
      </c>
    </row>
    <row r="150" spans="3:10">
      <c r="C150" s="83" t="s">
        <v>179</v>
      </c>
      <c r="D150" s="82">
        <v>255030.85</v>
      </c>
      <c r="E150" s="61"/>
      <c r="F150" s="73">
        <f t="shared" si="4"/>
        <v>255030.85</v>
      </c>
      <c r="G150" s="73"/>
      <c r="H150" s="65">
        <v>17171.11</v>
      </c>
      <c r="J150" s="73">
        <f t="shared" si="5"/>
        <v>17171.11</v>
      </c>
    </row>
    <row r="151" spans="3:10">
      <c r="C151" s="83" t="s">
        <v>180</v>
      </c>
      <c r="D151" s="82">
        <v>278968.77</v>
      </c>
      <c r="E151" s="61"/>
      <c r="F151" s="73">
        <f t="shared" ref="F151:F165" si="6">D151+E151</f>
        <v>278968.77</v>
      </c>
      <c r="G151" s="73"/>
      <c r="H151" s="65">
        <v>14725.46</v>
      </c>
      <c r="J151" s="73">
        <f t="shared" si="5"/>
        <v>14725.46</v>
      </c>
    </row>
    <row r="152" spans="3:10">
      <c r="C152" s="84" t="s">
        <v>181</v>
      </c>
      <c r="D152" s="82">
        <v>366434.22</v>
      </c>
      <c r="E152" s="61"/>
      <c r="F152" s="73">
        <f t="shared" si="6"/>
        <v>366434.22</v>
      </c>
      <c r="G152" s="73"/>
      <c r="H152" s="65">
        <v>315795.71999999997</v>
      </c>
      <c r="J152" s="73">
        <f t="shared" ref="J152:J162" si="7">H152+I152</f>
        <v>315795.71999999997</v>
      </c>
    </row>
    <row r="153" spans="3:10">
      <c r="C153" s="84" t="s">
        <v>182</v>
      </c>
      <c r="D153" s="82">
        <v>551492.71</v>
      </c>
      <c r="E153" s="61"/>
      <c r="F153" s="73">
        <f t="shared" si="6"/>
        <v>551492.71</v>
      </c>
      <c r="G153" s="73"/>
      <c r="H153" s="65">
        <v>541627</v>
      </c>
      <c r="J153" s="73">
        <f t="shared" si="7"/>
        <v>541627</v>
      </c>
    </row>
    <row r="154" spans="3:10" ht="30">
      <c r="C154" s="77" t="s">
        <v>286</v>
      </c>
      <c r="D154" s="82">
        <v>1332904.1299999999</v>
      </c>
      <c r="E154" s="61"/>
      <c r="F154" s="73">
        <f t="shared" si="6"/>
        <v>1332904.1299999999</v>
      </c>
      <c r="G154" s="73"/>
      <c r="H154" s="65">
        <v>1254995.8500000001</v>
      </c>
      <c r="J154" s="73">
        <f t="shared" si="7"/>
        <v>1254995.8500000001</v>
      </c>
    </row>
    <row r="155" spans="3:10">
      <c r="C155" s="77" t="s">
        <v>183</v>
      </c>
      <c r="D155" s="82">
        <v>69512.259999999995</v>
      </c>
      <c r="E155" s="61"/>
      <c r="F155" s="73">
        <f t="shared" si="6"/>
        <v>69512.259999999995</v>
      </c>
      <c r="G155" s="73"/>
      <c r="H155" s="65">
        <v>14008.26</v>
      </c>
      <c r="J155" s="73">
        <f t="shared" si="7"/>
        <v>14008.26</v>
      </c>
    </row>
    <row r="156" spans="3:10">
      <c r="C156" s="77" t="s">
        <v>184</v>
      </c>
      <c r="D156" s="82">
        <v>196106.56</v>
      </c>
      <c r="E156" s="61"/>
      <c r="F156" s="73">
        <f t="shared" si="6"/>
        <v>196106.56</v>
      </c>
      <c r="G156" s="73"/>
      <c r="H156" s="65">
        <v>0</v>
      </c>
      <c r="J156" s="73">
        <f t="shared" si="7"/>
        <v>0</v>
      </c>
    </row>
    <row r="157" spans="3:10">
      <c r="C157" s="77" t="s">
        <v>185</v>
      </c>
      <c r="D157" s="82">
        <v>451137.61</v>
      </c>
      <c r="E157" s="61"/>
      <c r="F157" s="73">
        <f t="shared" si="6"/>
        <v>451137.61</v>
      </c>
      <c r="G157" s="73"/>
      <c r="H157" s="65">
        <v>441271.9</v>
      </c>
      <c r="J157" s="73">
        <f t="shared" si="7"/>
        <v>441271.9</v>
      </c>
    </row>
    <row r="158" spans="3:10">
      <c r="C158" s="66" t="s">
        <v>187</v>
      </c>
      <c r="D158" s="82">
        <v>559778.91</v>
      </c>
      <c r="E158" s="61"/>
      <c r="F158" s="73">
        <f t="shared" si="6"/>
        <v>559778.91</v>
      </c>
      <c r="G158" s="73"/>
      <c r="H158" s="61">
        <v>409377.82</v>
      </c>
      <c r="J158" s="73">
        <f t="shared" si="7"/>
        <v>409377.82</v>
      </c>
    </row>
    <row r="159" spans="3:10">
      <c r="C159" s="63" t="s">
        <v>188</v>
      </c>
      <c r="D159" s="82">
        <v>362795.76</v>
      </c>
      <c r="E159" s="61"/>
      <c r="F159" s="73">
        <f t="shared" si="6"/>
        <v>362795.76</v>
      </c>
      <c r="G159" s="73"/>
      <c r="H159" s="61">
        <v>306623.42</v>
      </c>
      <c r="J159" s="73">
        <f t="shared" si="7"/>
        <v>306623.42</v>
      </c>
    </row>
    <row r="160" spans="3:10">
      <c r="C160" s="63" t="s">
        <v>190</v>
      </c>
      <c r="D160" s="82">
        <v>405103.16</v>
      </c>
      <c r="E160" s="61"/>
      <c r="F160" s="73">
        <f t="shared" si="6"/>
        <v>405103.16</v>
      </c>
      <c r="G160" s="73"/>
      <c r="H160" s="61">
        <v>326644.59999999998</v>
      </c>
      <c r="J160" s="73">
        <f t="shared" si="7"/>
        <v>326644.59999999998</v>
      </c>
    </row>
    <row r="161" spans="3:11">
      <c r="C161" s="63" t="s">
        <v>82</v>
      </c>
      <c r="D161" s="82">
        <v>294620.48</v>
      </c>
      <c r="E161" s="61"/>
      <c r="F161" s="73">
        <f t="shared" si="6"/>
        <v>294620.48</v>
      </c>
      <c r="G161" s="73"/>
      <c r="H161" s="61">
        <v>18014.810000000001</v>
      </c>
      <c r="J161" s="73">
        <f t="shared" si="7"/>
        <v>18014.810000000001</v>
      </c>
    </row>
    <row r="162" spans="3:11">
      <c r="C162" s="63" t="s">
        <v>285</v>
      </c>
      <c r="D162" s="82">
        <v>812003.41</v>
      </c>
      <c r="E162" s="61"/>
      <c r="F162" s="73"/>
      <c r="G162" s="73"/>
      <c r="H162" s="61">
        <v>551861.18000000005</v>
      </c>
      <c r="J162" s="73">
        <f t="shared" si="7"/>
        <v>551861.18000000005</v>
      </c>
    </row>
    <row r="163" spans="3:11">
      <c r="C163" s="77"/>
      <c r="D163" s="82"/>
      <c r="E163" s="61"/>
      <c r="F163" s="73"/>
    </row>
    <row r="164" spans="3:11">
      <c r="C164" s="77" t="s">
        <v>281</v>
      </c>
      <c r="D164" s="82">
        <f>SUM(D86:D162)</f>
        <v>29699999.999999996</v>
      </c>
      <c r="E164" s="61"/>
      <c r="F164" s="73">
        <f>D164+E164</f>
        <v>29699999.999999996</v>
      </c>
      <c r="G164" s="73"/>
      <c r="J164" s="73">
        <f>SUM(J86:J162)</f>
        <v>16669646.080000004</v>
      </c>
      <c r="K164" s="73">
        <f>16669646.08-J164</f>
        <v>0</v>
      </c>
    </row>
    <row r="165" spans="3:11">
      <c r="C165" s="77"/>
      <c r="D165" s="82"/>
      <c r="E165" s="61"/>
      <c r="F165" s="73">
        <f t="shared" si="6"/>
        <v>0</v>
      </c>
    </row>
    <row r="166" spans="3:11">
      <c r="C166" s="77"/>
      <c r="D166" s="82"/>
      <c r="E166" s="61"/>
    </row>
    <row r="167" spans="3:11">
      <c r="C167" s="77"/>
      <c r="D167" s="82"/>
      <c r="E167" s="61"/>
    </row>
    <row r="168" spans="3:11">
      <c r="C168" s="77"/>
      <c r="D168" s="82"/>
      <c r="E168" s="61"/>
    </row>
    <row r="169" spans="3:11">
      <c r="C169" s="77"/>
      <c r="D169" s="82"/>
    </row>
    <row r="170" spans="3:11">
      <c r="C170" s="77"/>
      <c r="D170" s="82"/>
    </row>
    <row r="171" spans="3:11">
      <c r="C171" s="77"/>
      <c r="D171" s="82"/>
    </row>
    <row r="172" spans="3:11">
      <c r="C172" s="77"/>
      <c r="D172" s="82"/>
    </row>
    <row r="173" spans="3:11">
      <c r="C173" s="77"/>
      <c r="D173" s="82"/>
    </row>
    <row r="174" spans="3:11">
      <c r="C174" s="77"/>
      <c r="D174" s="82"/>
    </row>
    <row r="175" spans="3:11">
      <c r="C175" s="77"/>
      <c r="D175" s="82"/>
    </row>
    <row r="176" spans="3:11">
      <c r="C176" s="77"/>
      <c r="D176" s="82"/>
    </row>
    <row r="177" spans="3:4">
      <c r="C177" s="77"/>
      <c r="D177" s="82"/>
    </row>
    <row r="178" spans="3:4">
      <c r="C178" s="77"/>
      <c r="D178" s="82"/>
    </row>
    <row r="179" spans="3:4">
      <c r="C179" s="77"/>
      <c r="D179" s="82"/>
    </row>
    <row r="180" spans="3:4">
      <c r="C180" s="83"/>
      <c r="D180" s="82"/>
    </row>
    <row r="181" spans="3:4">
      <c r="C181" s="83"/>
      <c r="D181" s="82"/>
    </row>
    <row r="182" spans="3:4">
      <c r="C182" s="83"/>
      <c r="D182" s="82"/>
    </row>
    <row r="183" spans="3:4">
      <c r="C183" s="83"/>
      <c r="D183" s="82"/>
    </row>
    <row r="184" spans="3:4">
      <c r="C184" s="83"/>
      <c r="D184" s="82"/>
    </row>
    <row r="185" spans="3:4">
      <c r="C185" s="63"/>
      <c r="D185" s="82"/>
    </row>
    <row r="186" spans="3:4">
      <c r="C186" s="63"/>
      <c r="D186" s="82"/>
    </row>
    <row r="187" spans="3:4">
      <c r="C187" s="63"/>
      <c r="D187" s="82"/>
    </row>
    <row r="188" spans="3:4">
      <c r="C188" s="63"/>
      <c r="D188" s="82"/>
    </row>
    <row r="189" spans="3:4">
      <c r="C189" s="63"/>
      <c r="D189" s="82"/>
    </row>
    <row r="190" spans="3:4">
      <c r="C190" s="63"/>
      <c r="D190" s="82"/>
    </row>
    <row r="191" spans="3:4">
      <c r="C191" s="63"/>
      <c r="D191" s="82"/>
    </row>
    <row r="192" spans="3:4">
      <c r="C192" s="63"/>
      <c r="D192" s="82"/>
    </row>
    <row r="193" spans="3:4">
      <c r="C193" s="63"/>
      <c r="D193" s="82"/>
    </row>
    <row r="194" spans="3:4">
      <c r="C194" s="63"/>
      <c r="D194" s="82"/>
    </row>
    <row r="195" spans="3:4">
      <c r="C195" s="63"/>
      <c r="D195" s="82"/>
    </row>
    <row r="196" spans="3:4">
      <c r="C196" s="63"/>
      <c r="D196" s="82"/>
    </row>
    <row r="197" spans="3:4">
      <c r="C197" s="63"/>
      <c r="D197" s="82"/>
    </row>
    <row r="198" spans="3:4">
      <c r="C198" s="63"/>
      <c r="D198" s="82"/>
    </row>
    <row r="199" spans="3:4">
      <c r="C199" s="63"/>
      <c r="D199" s="82"/>
    </row>
    <row r="200" spans="3:4">
      <c r="C200" s="63"/>
      <c r="D200" s="82"/>
    </row>
    <row r="201" spans="3:4">
      <c r="C201" s="63"/>
      <c r="D201" s="82"/>
    </row>
    <row r="202" spans="3:4">
      <c r="C202" s="63"/>
      <c r="D202" s="82"/>
    </row>
    <row r="203" spans="3:4">
      <c r="C203" s="63"/>
      <c r="D203" s="82"/>
    </row>
    <row r="204" spans="3:4">
      <c r="C204" s="63"/>
      <c r="D204" s="82"/>
    </row>
    <row r="205" spans="3:4">
      <c r="C205" s="63"/>
      <c r="D205" s="82"/>
    </row>
    <row r="206" spans="3:4">
      <c r="C206" s="63"/>
      <c r="D206" s="82"/>
    </row>
    <row r="207" spans="3:4">
      <c r="C207" s="63"/>
      <c r="D207" s="82"/>
    </row>
    <row r="208" spans="3:4">
      <c r="C208" s="63"/>
      <c r="D208" s="82"/>
    </row>
    <row r="209" spans="3:4">
      <c r="C209" s="63"/>
      <c r="D209" s="82"/>
    </row>
    <row r="210" spans="3:4">
      <c r="C210" s="63"/>
      <c r="D210" s="82"/>
    </row>
    <row r="211" spans="3:4">
      <c r="C211" s="63"/>
      <c r="D211" s="82"/>
    </row>
    <row r="212" spans="3:4">
      <c r="C212" s="63"/>
      <c r="D212" s="82"/>
    </row>
    <row r="213" spans="3:4">
      <c r="C213" s="63"/>
      <c r="D213" s="82"/>
    </row>
    <row r="214" spans="3:4">
      <c r="C214" s="63"/>
      <c r="D214" s="82"/>
    </row>
    <row r="215" spans="3:4">
      <c r="C215" s="63"/>
      <c r="D215" s="82"/>
    </row>
    <row r="216" spans="3:4">
      <c r="C216" s="63"/>
      <c r="D216" s="82"/>
    </row>
    <row r="217" spans="3:4">
      <c r="C217" s="63"/>
      <c r="D217" s="82"/>
    </row>
    <row r="218" spans="3:4">
      <c r="C218" s="63"/>
      <c r="D218" s="82"/>
    </row>
    <row r="219" spans="3:4">
      <c r="C219" s="63"/>
      <c r="D219" s="82"/>
    </row>
    <row r="220" spans="3:4">
      <c r="C220" s="63"/>
      <c r="D220" s="82"/>
    </row>
    <row r="221" spans="3:4">
      <c r="C221" s="63"/>
      <c r="D221" s="82"/>
    </row>
    <row r="222" spans="3:4">
      <c r="C222" s="63"/>
      <c r="D222" s="82"/>
    </row>
    <row r="223" spans="3:4">
      <c r="C223" s="63"/>
      <c r="D223" s="82"/>
    </row>
    <row r="224" spans="3:4">
      <c r="C224" s="63"/>
      <c r="D224" s="82"/>
    </row>
    <row r="225" spans="3:4">
      <c r="C225" s="63"/>
      <c r="D225" s="82"/>
    </row>
    <row r="226" spans="3:4">
      <c r="C226" s="63"/>
      <c r="D226" s="82"/>
    </row>
    <row r="227" spans="3:4">
      <c r="C227" s="63"/>
      <c r="D227" s="82"/>
    </row>
    <row r="228" spans="3:4">
      <c r="C228" s="63"/>
      <c r="D228" s="82"/>
    </row>
    <row r="229" spans="3:4">
      <c r="C229" s="63"/>
      <c r="D229" s="82"/>
    </row>
    <row r="230" spans="3:4">
      <c r="C230" s="63"/>
      <c r="D230" s="82"/>
    </row>
    <row r="231" spans="3:4">
      <c r="C231" s="63"/>
      <c r="D231" s="82"/>
    </row>
    <row r="232" spans="3:4">
      <c r="C232" s="63"/>
      <c r="D232" s="82"/>
    </row>
    <row r="233" spans="3:4">
      <c r="C233" s="63"/>
      <c r="D233" s="82"/>
    </row>
    <row r="234" spans="3:4">
      <c r="C234" s="63"/>
      <c r="D234" s="82"/>
    </row>
    <row r="235" spans="3:4">
      <c r="C235" s="63"/>
      <c r="D235" s="82"/>
    </row>
    <row r="236" spans="3:4">
      <c r="C236" s="63"/>
      <c r="D236" s="82"/>
    </row>
    <row r="237" spans="3:4">
      <c r="C237" s="63"/>
      <c r="D237" s="82"/>
    </row>
    <row r="238" spans="3:4">
      <c r="C238" s="63"/>
      <c r="D238" s="82"/>
    </row>
    <row r="239" spans="3:4">
      <c r="C239" s="63"/>
      <c r="D239" s="82"/>
    </row>
    <row r="240" spans="3:4">
      <c r="C240" s="63"/>
      <c r="D240" s="82"/>
    </row>
    <row r="241" spans="3:4">
      <c r="C241" s="63"/>
      <c r="D241" s="82"/>
    </row>
    <row r="242" spans="3:4">
      <c r="C242" s="63"/>
      <c r="D242" s="82"/>
    </row>
    <row r="243" spans="3:4">
      <c r="C243" s="63"/>
      <c r="D243" s="82"/>
    </row>
    <row r="244" spans="3:4">
      <c r="C244" s="63"/>
      <c r="D244" s="82"/>
    </row>
    <row r="245" spans="3:4">
      <c r="C245" s="63"/>
      <c r="D245" s="82"/>
    </row>
    <row r="246" spans="3:4">
      <c r="C246" s="63"/>
      <c r="D246" s="82"/>
    </row>
    <row r="247" spans="3:4">
      <c r="C247" s="63"/>
      <c r="D247" s="82"/>
    </row>
    <row r="248" spans="3:4">
      <c r="C248" s="63"/>
      <c r="D248" s="85"/>
    </row>
    <row r="249" spans="3:4">
      <c r="C249" s="70"/>
      <c r="D249" s="86"/>
    </row>
    <row r="250" spans="3:4">
      <c r="C250" s="87"/>
      <c r="D250" s="88"/>
    </row>
    <row r="251" spans="3:4">
      <c r="C251" s="76"/>
      <c r="D251" s="86"/>
    </row>
    <row r="252" spans="3:4">
      <c r="C252" s="83"/>
      <c r="D252" s="86"/>
    </row>
    <row r="253" spans="3:4">
      <c r="C253" s="83"/>
      <c r="D253" s="86"/>
    </row>
    <row r="254" spans="3:4">
      <c r="C254" s="83"/>
      <c r="D254" s="86"/>
    </row>
    <row r="255" spans="3:4">
      <c r="C255" s="83"/>
      <c r="D255" s="86"/>
    </row>
    <row r="256" spans="3:4">
      <c r="C256" s="83"/>
      <c r="D256" s="89"/>
    </row>
    <row r="257" spans="3:4">
      <c r="C257" s="77"/>
      <c r="D257" s="86"/>
    </row>
    <row r="260" spans="3:4">
      <c r="C260" s="63"/>
    </row>
    <row r="261" spans="3:4">
      <c r="C261" s="63"/>
    </row>
    <row r="262" spans="3:4">
      <c r="C262" s="63"/>
    </row>
    <row r="263" spans="3:4">
      <c r="C263" s="63"/>
    </row>
    <row r="264" spans="3:4">
      <c r="C264" s="63"/>
    </row>
    <row r="265" spans="3:4">
      <c r="C265" s="63"/>
    </row>
    <row r="266" spans="3:4">
      <c r="C266" s="63"/>
    </row>
    <row r="267" spans="3:4">
      <c r="C267" s="63"/>
    </row>
    <row r="268" spans="3:4">
      <c r="C268" s="63"/>
    </row>
    <row r="269" spans="3:4">
      <c r="C269" s="63"/>
    </row>
    <row r="270" spans="3:4">
      <c r="C270" s="63"/>
    </row>
  </sheetData>
  <mergeCells count="4">
    <mergeCell ref="B4:C4"/>
    <mergeCell ref="D4:F4"/>
    <mergeCell ref="H4:J4"/>
    <mergeCell ref="C85:D8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wo sign</vt:lpstr>
      <vt:lpstr>SUMM</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with SP2</dc:creator>
  <cp:lastModifiedBy>admin</cp:lastModifiedBy>
  <cp:lastPrinted>2025-07-15T08:02:02Z</cp:lastPrinted>
  <dcterms:created xsi:type="dcterms:W3CDTF">2013-05-24T02:29:00Z</dcterms:created>
  <dcterms:modified xsi:type="dcterms:W3CDTF">2025-08-13T07:57:04Z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E2DDD45529414ABF8467112270F3DD05</vt:lpwstr>
  </property>
  <property fmtid="{D5CDD505-2E9C-101B-9397-08002B2CF9AE}" pid="3" name="KSOProductBuildVer">
    <vt:lpwstr>1033-11.2.0.11537</vt:lpwstr>
  </property>
</Properties>
</file>